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zitnik\Desktop\CIOMPOVÁ KOSCHATZKA\2020 - ROZPOČET - ZÁVADA nad Olší\KONEČNÝ\"/>
    </mc:Choice>
  </mc:AlternateContent>
  <bookViews>
    <workbookView xWindow="0" yWindow="0" windowWidth="28800" windowHeight="12345"/>
  </bookViews>
  <sheets>
    <sheet name="Rekapitulace stavby" sheetId="1" r:id="rId1"/>
    <sheet name="SO 01 - Údržba vyšší a ni..." sheetId="2" r:id="rId2"/>
    <sheet name="VON - Údržba vyšší a nižš..." sheetId="3" r:id="rId3"/>
  </sheets>
  <definedNames>
    <definedName name="_xlnm._FilterDatabase" localSheetId="1" hidden="1">'SO 01 - Údržba vyšší a ni...'!$C$118:$K$156</definedName>
    <definedName name="_xlnm._FilterDatabase" localSheetId="2" hidden="1">'VON - Údržba vyšší a nižš...'!$C$116:$K$127</definedName>
    <definedName name="_xlnm.Print_Titles" localSheetId="0">'Rekapitulace stavby'!$92:$92</definedName>
    <definedName name="_xlnm.Print_Titles" localSheetId="1">'SO 01 - Údržba vyšší a ni...'!$118:$118</definedName>
    <definedName name="_xlnm.Print_Titles" localSheetId="2">'VON - Údržba vyšší a nižš...'!$116:$116</definedName>
    <definedName name="_xlnm.Print_Area" localSheetId="0">'Rekapitulace stavby'!$D$4:$AO$76,'Rekapitulace stavby'!$C$82:$AQ$97</definedName>
    <definedName name="_xlnm.Print_Area" localSheetId="1">'SO 01 - Údržba vyšší a ni...'!$C$4:$J$39,'SO 01 - Údržba vyšší a ni...'!$C$50:$J$76,'SO 01 - Údržba vyšší a ni...'!$C$82:$J$100,'SO 01 - Údržba vyšší a ni...'!$C$106:$K$156</definedName>
    <definedName name="_xlnm.Print_Area" localSheetId="2">'VON - Údržba vyšší a nižš...'!$C$4:$J$39,'VON - Údržba vyšší a nižš...'!$C$50:$J$76,'VON - Údržba vyšší a nižš...'!$C$82:$J$98,'VON - Údržba vyšší a nižš...'!$C$104:$K$127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3" i="3"/>
  <c r="F111" i="3"/>
  <c r="E109" i="3"/>
  <c r="F91" i="3"/>
  <c r="F89" i="3"/>
  <c r="E87" i="3"/>
  <c r="J24" i="3"/>
  <c r="E24" i="3"/>
  <c r="J114" i="3"/>
  <c r="J23" i="3"/>
  <c r="J21" i="3"/>
  <c r="E21" i="3"/>
  <c r="J113" i="3"/>
  <c r="J20" i="3"/>
  <c r="J18" i="3"/>
  <c r="E18" i="3"/>
  <c r="F114" i="3"/>
  <c r="J17" i="3"/>
  <c r="J12" i="3"/>
  <c r="J111" i="3" s="1"/>
  <c r="E7" i="3"/>
  <c r="E107" i="3" s="1"/>
  <c r="J37" i="2"/>
  <c r="J36" i="2"/>
  <c r="AY95" i="1"/>
  <c r="J35" i="2"/>
  <c r="AX95" i="1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2" i="2"/>
  <c r="BH122" i="2"/>
  <c r="F36" i="2" s="1"/>
  <c r="BC95" i="1" s="1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92" i="2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26" i="3"/>
  <c r="J126" i="3"/>
  <c r="BK123" i="3"/>
  <c r="J123" i="3"/>
  <c r="BK121" i="3"/>
  <c r="J121" i="3"/>
  <c r="BK119" i="3"/>
  <c r="J119" i="3"/>
  <c r="BK154" i="2"/>
  <c r="J154" i="2"/>
  <c r="BK151" i="2"/>
  <c r="J148" i="2"/>
  <c r="J144" i="2"/>
  <c r="J141" i="2"/>
  <c r="BK138" i="2"/>
  <c r="J132" i="2"/>
  <c r="J125" i="2"/>
  <c r="J151" i="2"/>
  <c r="BK148" i="2"/>
  <c r="BK144" i="2"/>
  <c r="BK141" i="2"/>
  <c r="J138" i="2"/>
  <c r="BK135" i="2"/>
  <c r="BK129" i="2"/>
  <c r="BK125" i="2"/>
  <c r="BK122" i="2"/>
  <c r="J135" i="2"/>
  <c r="BK132" i="2"/>
  <c r="J129" i="2"/>
  <c r="J122" i="2"/>
  <c r="AS94" i="1"/>
  <c r="R121" i="2" l="1"/>
  <c r="R120" i="2"/>
  <c r="BK121" i="2"/>
  <c r="J121" i="2"/>
  <c r="J98" i="2" s="1"/>
  <c r="P121" i="2"/>
  <c r="P120" i="2"/>
  <c r="T121" i="2"/>
  <c r="T120" i="2" s="1"/>
  <c r="T119" i="2" s="1"/>
  <c r="BK147" i="2"/>
  <c r="J147" i="2"/>
  <c r="J99" i="2" s="1"/>
  <c r="P147" i="2"/>
  <c r="R147" i="2"/>
  <c r="T147" i="2"/>
  <c r="BK118" i="3"/>
  <c r="J118" i="3"/>
  <c r="J97" i="3" s="1"/>
  <c r="P118" i="3"/>
  <c r="P117" i="3" s="1"/>
  <c r="AU96" i="1" s="1"/>
  <c r="R118" i="3"/>
  <c r="R117" i="3"/>
  <c r="T118" i="3"/>
  <c r="T117" i="3" s="1"/>
  <c r="E85" i="2"/>
  <c r="J89" i="2"/>
  <c r="F116" i="2"/>
  <c r="J91" i="2"/>
  <c r="J116" i="2"/>
  <c r="BE129" i="2"/>
  <c r="BE141" i="2"/>
  <c r="BE144" i="2"/>
  <c r="BE125" i="2"/>
  <c r="BE132" i="2"/>
  <c r="BE138" i="2"/>
  <c r="BE122" i="2"/>
  <c r="BE135" i="2"/>
  <c r="BE148" i="2"/>
  <c r="BE151" i="2"/>
  <c r="BE154" i="2"/>
  <c r="E85" i="3"/>
  <c r="J89" i="3"/>
  <c r="J91" i="3"/>
  <c r="F92" i="3"/>
  <c r="J92" i="3"/>
  <c r="BE119" i="3"/>
  <c r="BE121" i="3"/>
  <c r="BE123" i="3"/>
  <c r="BE126" i="3"/>
  <c r="F35" i="2"/>
  <c r="BB95" i="1" s="1"/>
  <c r="F37" i="2"/>
  <c r="BD95" i="1"/>
  <c r="J34" i="3"/>
  <c r="AW96" i="1" s="1"/>
  <c r="F37" i="3"/>
  <c r="BD96" i="1" s="1"/>
  <c r="F34" i="2"/>
  <c r="BA95" i="1" s="1"/>
  <c r="F34" i="3"/>
  <c r="BA96" i="1"/>
  <c r="F36" i="3"/>
  <c r="BC96" i="1" s="1"/>
  <c r="BC94" i="1" s="1"/>
  <c r="AY94" i="1" s="1"/>
  <c r="J34" i="2"/>
  <c r="AW95" i="1" s="1"/>
  <c r="F35" i="3"/>
  <c r="BB96" i="1"/>
  <c r="P119" i="2" l="1"/>
  <c r="AU95" i="1"/>
  <c r="R119" i="2"/>
  <c r="BK120" i="2"/>
  <c r="J120" i="2"/>
  <c r="J97" i="2"/>
  <c r="BK117" i="3"/>
  <c r="J117" i="3" s="1"/>
  <c r="J96" i="3" s="1"/>
  <c r="AU94" i="1"/>
  <c r="BA94" i="1"/>
  <c r="W30" i="1" s="1"/>
  <c r="BB94" i="1"/>
  <c r="W31" i="1" s="1"/>
  <c r="F33" i="3"/>
  <c r="AZ96" i="1" s="1"/>
  <c r="J33" i="3"/>
  <c r="AV96" i="1"/>
  <c r="AT96" i="1" s="1"/>
  <c r="W32" i="1"/>
  <c r="F33" i="2"/>
  <c r="AZ95" i="1"/>
  <c r="BD94" i="1"/>
  <c r="W33" i="1" s="1"/>
  <c r="J33" i="2"/>
  <c r="AV95" i="1"/>
  <c r="AT95" i="1"/>
  <c r="BK119" i="2" l="1"/>
  <c r="J119" i="2"/>
  <c r="J96" i="2"/>
  <c r="AZ94" i="1"/>
  <c r="W29" i="1" s="1"/>
  <c r="AW94" i="1"/>
  <c r="AK30" i="1"/>
  <c r="AX94" i="1"/>
  <c r="J30" i="3"/>
  <c r="AG96" i="1" s="1"/>
  <c r="AN96" i="1" s="1"/>
  <c r="J39" i="3" l="1"/>
  <c r="AV94" i="1"/>
  <c r="AK29" i="1" s="1"/>
  <c r="J30" i="2"/>
  <c r="AG95" i="1"/>
  <c r="AN95" i="1"/>
  <c r="J39" i="2" l="1"/>
  <c r="AT94" i="1"/>
  <c r="AG94" i="1"/>
  <c r="AN94" i="1" l="1"/>
  <c r="AK26" i="1"/>
  <c r="AK35" i="1"/>
</calcChain>
</file>

<file path=xl/sharedStrings.xml><?xml version="1.0" encoding="utf-8"?>
<sst xmlns="http://schemas.openxmlformats.org/spreadsheetml/2006/main" count="773" uniqueCount="211">
  <si>
    <t>Export Komplet</t>
  </si>
  <si>
    <t/>
  </si>
  <si>
    <t>2.0</t>
  </si>
  <si>
    <t>ZAMOK</t>
  </si>
  <si>
    <t>False</t>
  </si>
  <si>
    <t>{fd024ad5-abff-41b7-9aca-d25b216d42c1}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</si>
  <si>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</si>
  <si>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</si>
  <si>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</si>
  <si>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</si>
  <si>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</si>
  <si>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</si>
  <si>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</si>
  <si>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</si>
  <si>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63520270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</si>
  <si>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</si>
  <si>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</si>
  <si>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2020-2021 – k.ú. Závada</t>
  </si>
  <si>
    <t>KSO:</t>
  </si>
  <si>
    <t>CC-CZ:</t>
  </si>
  <si>
    <t>Místo:</t>
  </si>
  <si>
    <t xml:space="preserve"> </t>
  </si>
  <si>
    <t>Datum:</t>
  </si>
  <si>
    <t>12. 11. 2020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</si>
  <si>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</si>
  <si>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</si>
  <si>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</si>
  <si>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</si>
  <si>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</si>
  <si>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</si>
  <si>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</si>
  <si>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</si>
  <si>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</si>
  <si>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</si>
  <si>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</si>
  <si>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</si>
  <si>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</si>
  <si>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</si>
  <si>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</si>
  <si>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</si>
  <si>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</si>
  <si>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</si>
  <si>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</si>
  <si>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</si>
  <si>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</si>
  <si>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</si>
  <si>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</si>
  <si>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</si>
  <si>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</si>
  <si>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</si>
  <si>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</si>
  <si>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</si>
  <si>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</si>
  <si>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</si>
  <si>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</si>
  <si>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</si>
  <si>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</si>
  <si>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</si>
  <si>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</si>
  <si>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</si>
  <si>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</si>
  <si>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</si>
  <si>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</si>
  <si>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</si>
  <si>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</si>
  <si>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</si>
  <si>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</si>
  <si>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</si>
  <si>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</si>
  <si>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</si>
  <si>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</si>
  <si>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</si>
  <si>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</si>
  <si>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</si>
  <si>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</si>
  <si>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</si>
  <si>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</si>
  <si>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</si>
  <si>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</si>
  <si>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</si>
  <si>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</si>
  <si>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</si>
  <si>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Údržba vyšší a nižší zeleně u kol.č. 1 a kol.č. 2</t>
  </si>
  <si>
    <t>STA</t>
  </si>
  <si>
    <t>1</t>
  </si>
  <si>
    <t>{f7f0b29a-c324-48a7-861d-a486cee6e079}</t>
  </si>
  <si>
    <t>2</t>
  </si>
  <si>
    <t>VON</t>
  </si>
  <si>
    <t>{fe149999-b951-466b-b604-6b0298e5a5cc}</t>
  </si>
  <si>
    <t>KRYCÍ LIST SOUPISU PRACÍ</t>
  </si>
  <si>
    <t>Objekt:</t>
  </si>
  <si>
    <t>SO 01 - Údržba vyšší a nižší zeleně u kol.č. 1 a kol.č. 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</si>
  <si>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</si>
  <si>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</si>
  <si>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</si>
  <si>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</si>
  <si>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</si>
  <si>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</si>
  <si>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</si>
  <si>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</si>
  <si>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</si>
  <si>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</si>
  <si>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</si>
  <si>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</si>
  <si>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</si>
  <si>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</si>
  <si>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</si>
  <si>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</si>
  <si>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</si>
  <si>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</si>
  <si>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</si>
  <si>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</si>
  <si>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</si>
  <si>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</si>
  <si>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</si>
  <si>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</si>
  <si>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</si>
  <si>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</si>
  <si>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</si>
  <si>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5904020120</t>
  </si>
  <si>
    <t>Vyřezání křovin porost hustý 6 a více kusů stonků na m2 plochy sklon terénu přes 1:2</t>
  </si>
  <si>
    <t>m2</t>
  </si>
  <si>
    <t>Sborník UOŽI 01 2020</t>
  </si>
  <si>
    <t>4</t>
  </si>
  <si>
    <t>-65070658</t>
  </si>
  <si>
    <t>PP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</si>
  <si>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</si>
  <si>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VV</t>
  </si>
  <si>
    <t>9150,00+12520,00</t>
  </si>
  <si>
    <t>5904025020</t>
  </si>
  <si>
    <t>Ořez větví místně ručně do výšky nad terénem přes 2 m</t>
  </si>
  <si>
    <t>hod</t>
  </si>
  <si>
    <t>-130021565</t>
  </si>
  <si>
    <t>Ořez větví místně ručně do výšky nad terénem přes 2 m.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</si>
  <si>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P</t>
  </si>
  <si>
    <t>Poznámka k položce:_x000D_
včetně stromolezecké techniky</t>
  </si>
  <si>
    <t>928+1024</t>
  </si>
  <si>
    <t>3</t>
  </si>
  <si>
    <t>5904040110</t>
  </si>
  <si>
    <t>Rizikové kácení stromů listnatých se sklonem terénu přes 1:2 obvodem kmene od 31 do 63 cm</t>
  </si>
  <si>
    <t>kus</t>
  </si>
  <si>
    <t>429205944</t>
  </si>
  <si>
    <t>Rizikové kácení stromů listnatých se sklonem terénu přes 1:2 obvodem kmene od 31 do 63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</si>
  <si>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118+169</t>
  </si>
  <si>
    <t>5904040120</t>
  </si>
  <si>
    <t>Rizikové kácení stromů listnatých se sklonem terénu přes 1:2 obvodem kmene přes 63 do 80 cm</t>
  </si>
  <si>
    <t>-2141627917</t>
  </si>
  <si>
    <t>Rizikové kácení stromů listnatých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</si>
  <si>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96+251</t>
  </si>
  <si>
    <t>5904040130</t>
  </si>
  <si>
    <t>Rizikové kácení stromů listnatých se sklonem terénu přes 1:2 obvodem kmene přes 80 do 157 cm</t>
  </si>
  <si>
    <t>1757284823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</si>
  <si>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</si>
  <si>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140+57</t>
  </si>
  <si>
    <t>6</t>
  </si>
  <si>
    <t>5904040140</t>
  </si>
  <si>
    <t>Rizikové kácení stromů listnatých se sklonem terénu přes 1:2 obvodem kmene přes 157 do 220 cm</t>
  </si>
  <si>
    <t>-1518608734</t>
  </si>
  <si>
    <t>Rizikové kácení stromů listnatých se sklonem terénu přes 1:2 obvodem kmene přes 157 do 220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</si>
  <si>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22</t>
  </si>
  <si>
    <t>7</t>
  </si>
  <si>
    <t>5904040150</t>
  </si>
  <si>
    <t>Rizikové kácení stromů listnatých se sklonem terénu přes 1:2 obvodem kmene přes 220 do 283 cm</t>
  </si>
  <si>
    <t>881893678</t>
  </si>
  <si>
    <t>Rizikové kácení stromů listnatých se sklonem terénu přes 1:2 obvodem kmene přes 220 do 283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</si>
  <si>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3+1</t>
  </si>
  <si>
    <t>8</t>
  </si>
  <si>
    <t>5904045030</t>
  </si>
  <si>
    <t>Odstranění pařezu mechanicky průměru přes 30 cm do 60 cm</t>
  </si>
  <si>
    <t>473852689</t>
  </si>
  <si>
    <t>Odstranění pařezu mechanicky průměru přes 30 cm do 60 cm.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</si>
  <si>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23+69</t>
  </si>
  <si>
    <t>OST</t>
  </si>
  <si>
    <t>Ostatní</t>
  </si>
  <si>
    <t>9</t>
  </si>
  <si>
    <t>9903100100</t>
  </si>
  <si>
    <t>Přeprava mechanizace na místo prováděných prací o hmotnosti do 12 t přes 50 do 100 km</t>
  </si>
  <si>
    <t>512</t>
  </si>
  <si>
    <t>-513162844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</si>
  <si>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</si>
  <si>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6+6</t>
  </si>
  <si>
    <t>10</t>
  </si>
  <si>
    <t>9909000100</t>
  </si>
  <si>
    <t>Poplatek za uložení suti nebo hmot na oficiální skládku</t>
  </si>
  <si>
    <t>t</t>
  </si>
  <si>
    <t>1677220791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</si>
  <si>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</si>
  <si>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144,00+144,00</t>
  </si>
  <si>
    <t>11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</si>
  <si>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</si>
  <si>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</si>
  <si>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-862629290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</si>
  <si>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</si>
  <si>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VON - Údržba vyšší a nižší zeleně v obvodu OŘ 2020-2021 – k.ú. Závada</t>
  </si>
  <si>
    <t>VRN - Vedlejší rozpočtové náklady</t>
  </si>
  <si>
    <t>VRN</t>
  </si>
  <si>
    <t>Vedlejší rozpočtové náklady</t>
  </si>
  <si>
    <t>031101021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</si>
  <si>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3 do 5 mil. Kč</t>
  </si>
  <si>
    <t>%</t>
  </si>
  <si>
    <t>-1782121660</t>
  </si>
  <si>
    <t>024101001</t>
  </si>
  <si>
    <t>Inženýrská činnost střežení pracovní skupiny zaměstnanců</t>
  </si>
  <si>
    <t>-1063456541</t>
  </si>
  <si>
    <t>033121001</t>
  </si>
  <si>
    <t>Provozní vlivy Rušení prací železničním provozem širá trať nebo dopravny s kolejovým rozvětvením s počtem vlaků za směnu 8,5 hod. do 25</t>
  </si>
  <si>
    <t>-1849465926</t>
  </si>
  <si>
    <t>Poznámka k položce:_x000D_
SO 01 - položky č. 1 - 8</t>
  </si>
  <si>
    <t>032104001</t>
  </si>
  <si>
    <t>Územní vlivy práce na těžce přístupných místech</t>
  </si>
  <si>
    <t>277409252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</si>
</sst>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22"/>
      <c r="AS2" s="222"/>
      <c r="AT2" s="222"/>
      <c r="AU2" s="222"/>
      <c r="AV2" s="222"/>
      <c r="AW2" s="222"/>
      <c r="AX2" s="222"/>
      <c r="AY2" s="222"/>
      <c r="AZ2" s="222"/>
      <c r="BA2" s="222"/>
      <c r="BB2" s="222"/>
      <c r="BC2" s="222"/>
      <c r="BD2" s="222"/>
      <c r="BE2" s="222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4" t="s">
        <v>14</v>
      </c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  <c r="AC5" s="255"/>
      <c r="AD5" s="255"/>
      <c r="AE5" s="255"/>
      <c r="AF5" s="255"/>
      <c r="AG5" s="255"/>
      <c r="AH5" s="255"/>
      <c r="AI5" s="255"/>
      <c r="AJ5" s="255"/>
      <c r="AK5" s="255"/>
      <c r="AL5" s="255"/>
      <c r="AM5" s="255"/>
      <c r="AN5" s="255"/>
      <c r="AO5" s="255"/>
      <c r="AP5" s="20"/>
      <c r="AQ5" s="20"/>
      <c r="AR5" s="18"/>
      <c r="BE5" s="251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56" t="s">
        <v>17</v>
      </c>
      <c r="L6" s="255"/>
      <c r="M6" s="255"/>
      <c r="N6" s="255"/>
      <c r="O6" s="255"/>
      <c r="P6" s="255"/>
      <c r="Q6" s="255"/>
      <c r="R6" s="255"/>
      <c r="S6" s="255"/>
      <c r="T6" s="255"/>
      <c r="U6" s="255"/>
      <c r="V6" s="255"/>
      <c r="W6" s="255"/>
      <c r="X6" s="255"/>
      <c r="Y6" s="255"/>
      <c r="Z6" s="255"/>
      <c r="AA6" s="255"/>
      <c r="AB6" s="255"/>
      <c r="AC6" s="255"/>
      <c r="AD6" s="255"/>
      <c r="AE6" s="255"/>
      <c r="AF6" s="255"/>
      <c r="AG6" s="255"/>
      <c r="AH6" s="255"/>
      <c r="AI6" s="255"/>
      <c r="AJ6" s="255"/>
      <c r="AK6" s="255"/>
      <c r="AL6" s="255"/>
      <c r="AM6" s="255"/>
      <c r="AN6" s="255"/>
      <c r="AO6" s="255"/>
      <c r="AP6" s="20"/>
      <c r="AQ6" s="20"/>
      <c r="AR6" s="18"/>
      <c r="BE6" s="252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52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52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52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52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52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52"/>
      <c r="BS12" s="15" t="s">
        <v>6</v>
      </c>
    </row>
    <row r="13" spans="1:74" s="1" customFormat="1" ht="12" customHeight="1">
      <c r="B13" s="19"/>
      <c r="C13" s="20"/>
      <c r="D13" s="27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31</v>
      </c>
      <c r="AO13" s="20"/>
      <c r="AP13" s="20"/>
      <c r="AQ13" s="20"/>
      <c r="AR13" s="18"/>
      <c r="BE13" s="252"/>
      <c r="BS13" s="15" t="s">
        <v>6</v>
      </c>
    </row>
    <row r="14" spans="1:74" ht="12.75">
      <c r="B14" s="19"/>
      <c r="C14" s="20"/>
      <c r="D14" s="20"/>
      <c r="E14" s="257" t="s">
        <v>31</v>
      </c>
      <c r="F14" s="258"/>
      <c r="G14" s="258"/>
      <c r="H14" s="258"/>
      <c r="I14" s="258"/>
      <c r="J14" s="258"/>
      <c r="K14" s="258"/>
      <c r="L14" s="258"/>
      <c r="M14" s="258"/>
      <c r="N14" s="258"/>
      <c r="O14" s="258"/>
      <c r="P14" s="258"/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58"/>
      <c r="AG14" s="258"/>
      <c r="AH14" s="258"/>
      <c r="AI14" s="258"/>
      <c r="AJ14" s="258"/>
      <c r="AK14" s="27" t="s">
        <v>28</v>
      </c>
      <c r="AL14" s="20"/>
      <c r="AM14" s="20"/>
      <c r="AN14" s="29" t="s">
        <v>31</v>
      </c>
      <c r="AO14" s="20"/>
      <c r="AP14" s="20"/>
      <c r="AQ14" s="20"/>
      <c r="AR14" s="18"/>
      <c r="BE14" s="252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52"/>
      <c r="BS15" s="15" t="s">
        <v>4</v>
      </c>
    </row>
    <row r="16" spans="1:74" s="1" customFormat="1" ht="12" customHeight="1">
      <c r="B16" s="19"/>
      <c r="C16" s="20"/>
      <c r="D16" s="27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52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52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52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52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52"/>
      <c r="BS20" s="15" t="s">
        <v>33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52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52"/>
    </row>
    <row r="23" spans="1:71" s="1" customFormat="1" ht="16.5" customHeight="1">
      <c r="B23" s="19"/>
      <c r="C23" s="20"/>
      <c r="D23" s="20"/>
      <c r="E23" s="259" t="s">
        <v>1</v>
      </c>
      <c r="F23" s="259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0"/>
      <c r="AP23" s="20"/>
      <c r="AQ23" s="20"/>
      <c r="AR23" s="18"/>
      <c r="BE23" s="252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52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52"/>
    </row>
    <row r="26" spans="1:71" s="2" customFormat="1" ht="25.9" customHeight="1">
      <c r="A26" s="32"/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60">
        <f>ROUND(AG94,2)</f>
        <v>0</v>
      </c>
      <c r="AL26" s="261"/>
      <c r="AM26" s="261"/>
      <c r="AN26" s="261"/>
      <c r="AO26" s="261"/>
      <c r="AP26" s="34"/>
      <c r="AQ26" s="34"/>
      <c r="AR26" s="37"/>
      <c r="BE26" s="252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2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62" t="s">
        <v>37</v>
      </c>
      <c r="M28" s="262"/>
      <c r="N28" s="262"/>
      <c r="O28" s="262"/>
      <c r="P28" s="262"/>
      <c r="Q28" s="34"/>
      <c r="R28" s="34"/>
      <c r="S28" s="34"/>
      <c r="T28" s="34"/>
      <c r="U28" s="34"/>
      <c r="V28" s="34"/>
      <c r="W28" s="262" t="s">
        <v>38</v>
      </c>
      <c r="X28" s="262"/>
      <c r="Y28" s="262"/>
      <c r="Z28" s="262"/>
      <c r="AA28" s="262"/>
      <c r="AB28" s="262"/>
      <c r="AC28" s="262"/>
      <c r="AD28" s="262"/>
      <c r="AE28" s="262"/>
      <c r="AF28" s="34"/>
      <c r="AG28" s="34"/>
      <c r="AH28" s="34"/>
      <c r="AI28" s="34"/>
      <c r="AJ28" s="34"/>
      <c r="AK28" s="262" t="s">
        <v>39</v>
      </c>
      <c r="AL28" s="262"/>
      <c r="AM28" s="262"/>
      <c r="AN28" s="262"/>
      <c r="AO28" s="262"/>
      <c r="AP28" s="34"/>
      <c r="AQ28" s="34"/>
      <c r="AR28" s="37"/>
      <c r="BE28" s="252"/>
    </row>
    <row r="29" spans="1:71" s="3" customFormat="1" ht="14.45" customHeight="1">
      <c r="B29" s="38"/>
      <c r="C29" s="39"/>
      <c r="D29" s="27" t="s">
        <v>40</v>
      </c>
      <c r="E29" s="39"/>
      <c r="F29" s="27" t="s">
        <v>41</v>
      </c>
      <c r="G29" s="39"/>
      <c r="H29" s="39"/>
      <c r="I29" s="39"/>
      <c r="J29" s="39"/>
      <c r="K29" s="39"/>
      <c r="L29" s="246">
        <v>0.21</v>
      </c>
      <c r="M29" s="245"/>
      <c r="N29" s="245"/>
      <c r="O29" s="245"/>
      <c r="P29" s="245"/>
      <c r="Q29" s="39"/>
      <c r="R29" s="39"/>
      <c r="S29" s="39"/>
      <c r="T29" s="39"/>
      <c r="U29" s="39"/>
      <c r="V29" s="39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39"/>
      <c r="AG29" s="39"/>
      <c r="AH29" s="39"/>
      <c r="AI29" s="39"/>
      <c r="AJ29" s="39"/>
      <c r="AK29" s="244">
        <f>ROUND(AV94, 2)</f>
        <v>0</v>
      </c>
      <c r="AL29" s="245"/>
      <c r="AM29" s="245"/>
      <c r="AN29" s="245"/>
      <c r="AO29" s="245"/>
      <c r="AP29" s="39"/>
      <c r="AQ29" s="39"/>
      <c r="AR29" s="40"/>
      <c r="BE29" s="253"/>
    </row>
    <row r="30" spans="1:71" s="3" customFormat="1" ht="14.45" customHeight="1">
      <c r="B30" s="38"/>
      <c r="C30" s="39"/>
      <c r="D30" s="39"/>
      <c r="E30" s="39"/>
      <c r="F30" s="27" t="s">
        <v>42</v>
      </c>
      <c r="G30" s="39"/>
      <c r="H30" s="39"/>
      <c r="I30" s="39"/>
      <c r="J30" s="39"/>
      <c r="K30" s="39"/>
      <c r="L30" s="246">
        <v>0.15</v>
      </c>
      <c r="M30" s="245"/>
      <c r="N30" s="245"/>
      <c r="O30" s="245"/>
      <c r="P30" s="245"/>
      <c r="Q30" s="39"/>
      <c r="R30" s="39"/>
      <c r="S30" s="39"/>
      <c r="T30" s="39"/>
      <c r="U30" s="39"/>
      <c r="V30" s="39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39"/>
      <c r="AG30" s="39"/>
      <c r="AH30" s="39"/>
      <c r="AI30" s="39"/>
      <c r="AJ30" s="39"/>
      <c r="AK30" s="244">
        <f>ROUND(AW94, 2)</f>
        <v>0</v>
      </c>
      <c r="AL30" s="245"/>
      <c r="AM30" s="245"/>
      <c r="AN30" s="245"/>
      <c r="AO30" s="245"/>
      <c r="AP30" s="39"/>
      <c r="AQ30" s="39"/>
      <c r="AR30" s="40"/>
      <c r="BE30" s="253"/>
    </row>
    <row r="31" spans="1:71" s="3" customFormat="1" ht="14.45" hidden="1" customHeight="1">
      <c r="B31" s="38"/>
      <c r="C31" s="39"/>
      <c r="D31" s="39"/>
      <c r="E31" s="39"/>
      <c r="F31" s="27" t="s">
        <v>43</v>
      </c>
      <c r="G31" s="39"/>
      <c r="H31" s="39"/>
      <c r="I31" s="39"/>
      <c r="J31" s="39"/>
      <c r="K31" s="39"/>
      <c r="L31" s="246">
        <v>0.21</v>
      </c>
      <c r="M31" s="245"/>
      <c r="N31" s="245"/>
      <c r="O31" s="245"/>
      <c r="P31" s="245"/>
      <c r="Q31" s="39"/>
      <c r="R31" s="39"/>
      <c r="S31" s="39"/>
      <c r="T31" s="39"/>
      <c r="U31" s="39"/>
      <c r="V31" s="39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39"/>
      <c r="AG31" s="39"/>
      <c r="AH31" s="39"/>
      <c r="AI31" s="39"/>
      <c r="AJ31" s="39"/>
      <c r="AK31" s="244">
        <v>0</v>
      </c>
      <c r="AL31" s="245"/>
      <c r="AM31" s="245"/>
      <c r="AN31" s="245"/>
      <c r="AO31" s="245"/>
      <c r="AP31" s="39"/>
      <c r="AQ31" s="39"/>
      <c r="AR31" s="40"/>
      <c r="BE31" s="253"/>
    </row>
    <row r="32" spans="1:71" s="3" customFormat="1" ht="14.45" hidden="1" customHeight="1">
      <c r="B32" s="38"/>
      <c r="C32" s="39"/>
      <c r="D32" s="39"/>
      <c r="E32" s="39"/>
      <c r="F32" s="27" t="s">
        <v>44</v>
      </c>
      <c r="G32" s="39"/>
      <c r="H32" s="39"/>
      <c r="I32" s="39"/>
      <c r="J32" s="39"/>
      <c r="K32" s="39"/>
      <c r="L32" s="246">
        <v>0.15</v>
      </c>
      <c r="M32" s="245"/>
      <c r="N32" s="245"/>
      <c r="O32" s="245"/>
      <c r="P32" s="245"/>
      <c r="Q32" s="39"/>
      <c r="R32" s="39"/>
      <c r="S32" s="39"/>
      <c r="T32" s="39"/>
      <c r="U32" s="39"/>
      <c r="V32" s="39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39"/>
      <c r="AG32" s="39"/>
      <c r="AH32" s="39"/>
      <c r="AI32" s="39"/>
      <c r="AJ32" s="39"/>
      <c r="AK32" s="244">
        <v>0</v>
      </c>
      <c r="AL32" s="245"/>
      <c r="AM32" s="245"/>
      <c r="AN32" s="245"/>
      <c r="AO32" s="245"/>
      <c r="AP32" s="39"/>
      <c r="AQ32" s="39"/>
      <c r="AR32" s="40"/>
      <c r="BE32" s="253"/>
    </row>
    <row r="33" spans="1:57" s="3" customFormat="1" ht="14.45" hidden="1" customHeight="1">
      <c r="B33" s="38"/>
      <c r="C33" s="39"/>
      <c r="D33" s="39"/>
      <c r="E33" s="39"/>
      <c r="F33" s="27" t="s">
        <v>45</v>
      </c>
      <c r="G33" s="39"/>
      <c r="H33" s="39"/>
      <c r="I33" s="39"/>
      <c r="J33" s="39"/>
      <c r="K33" s="39"/>
      <c r="L33" s="246">
        <v>0</v>
      </c>
      <c r="M33" s="245"/>
      <c r="N33" s="245"/>
      <c r="O33" s="245"/>
      <c r="P33" s="245"/>
      <c r="Q33" s="39"/>
      <c r="R33" s="39"/>
      <c r="S33" s="39"/>
      <c r="T33" s="39"/>
      <c r="U33" s="39"/>
      <c r="V33" s="39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39"/>
      <c r="AG33" s="39"/>
      <c r="AH33" s="39"/>
      <c r="AI33" s="39"/>
      <c r="AJ33" s="39"/>
      <c r="AK33" s="244">
        <v>0</v>
      </c>
      <c r="AL33" s="245"/>
      <c r="AM33" s="245"/>
      <c r="AN33" s="245"/>
      <c r="AO33" s="245"/>
      <c r="AP33" s="39"/>
      <c r="AQ33" s="39"/>
      <c r="AR33" s="40"/>
      <c r="BE33" s="253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2"/>
    </row>
    <row r="35" spans="1:57" s="2" customFormat="1" ht="25.9" customHeight="1">
      <c r="A35" s="32"/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47" t="s">
        <v>48</v>
      </c>
      <c r="Y35" s="248"/>
      <c r="Z35" s="248"/>
      <c r="AA35" s="248"/>
      <c r="AB35" s="248"/>
      <c r="AC35" s="43"/>
      <c r="AD35" s="43"/>
      <c r="AE35" s="43"/>
      <c r="AF35" s="43"/>
      <c r="AG35" s="43"/>
      <c r="AH35" s="43"/>
      <c r="AI35" s="43"/>
      <c r="AJ35" s="43"/>
      <c r="AK35" s="249">
        <f>SUM(AK26:AK33)</f>
        <v>0</v>
      </c>
      <c r="AL35" s="248"/>
      <c r="AM35" s="248"/>
      <c r="AN35" s="248"/>
      <c r="AO35" s="250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49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50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51</v>
      </c>
      <c r="AI60" s="36"/>
      <c r="AJ60" s="36"/>
      <c r="AK60" s="36"/>
      <c r="AL60" s="36"/>
      <c r="AM60" s="50" t="s">
        <v>52</v>
      </c>
      <c r="AN60" s="36"/>
      <c r="AO60" s="36"/>
      <c r="AP60" s="34"/>
      <c r="AQ60" s="34"/>
      <c r="AR60" s="37"/>
      <c r="BE60" s="32"/>
    </row>
    <row r="61" spans="1:57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53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54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51</v>
      </c>
      <c r="AI75" s="36"/>
      <c r="AJ75" s="36"/>
      <c r="AK75" s="36"/>
      <c r="AL75" s="36"/>
      <c r="AM75" s="50" t="s">
        <v>52</v>
      </c>
      <c r="AN75" s="36"/>
      <c r="AO75" s="36"/>
      <c r="AP75" s="34"/>
      <c r="AQ75" s="34"/>
      <c r="AR75" s="37"/>
      <c r="BE75" s="32"/>
    </row>
    <row r="76" spans="1:57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55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63520270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33" t="str">
        <f>K6</f>
        <v>Údržba vyšší a nižší zeleně v obvodu OŘ 2020-2021 – k.ú. Závada</v>
      </c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34"/>
      <c r="Z85" s="234"/>
      <c r="AA85" s="234"/>
      <c r="AB85" s="234"/>
      <c r="AC85" s="234"/>
      <c r="AD85" s="234"/>
      <c r="AE85" s="234"/>
      <c r="AF85" s="234"/>
      <c r="AG85" s="234"/>
      <c r="AH85" s="234"/>
      <c r="AI85" s="234"/>
      <c r="AJ85" s="234"/>
      <c r="AK85" s="234"/>
      <c r="AL85" s="234"/>
      <c r="AM85" s="234"/>
      <c r="AN85" s="234"/>
      <c r="AO85" s="234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35" t="str">
        <f>IF(AN8= "","",AN8)</f>
        <v>12. 11. 2020</v>
      </c>
      <c r="AN87" s="235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2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Správa železnic, státní organizace, OŘ Ostrava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32</v>
      </c>
      <c r="AJ89" s="34"/>
      <c r="AK89" s="34"/>
      <c r="AL89" s="34"/>
      <c r="AM89" s="236" t="str">
        <f>IF(E17="","",E17)</f>
        <v xml:space="preserve"> </v>
      </c>
      <c r="AN89" s="237"/>
      <c r="AO89" s="237"/>
      <c r="AP89" s="237"/>
      <c r="AQ89" s="34"/>
      <c r="AR89" s="37"/>
      <c r="AS89" s="238" t="s">
        <v>56</v>
      </c>
      <c r="AT89" s="239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30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34</v>
      </c>
      <c r="AJ90" s="34"/>
      <c r="AK90" s="34"/>
      <c r="AL90" s="34"/>
      <c r="AM90" s="236" t="str">
        <f>IF(E20="","",E20)</f>
        <v xml:space="preserve"> </v>
      </c>
      <c r="AN90" s="237"/>
      <c r="AO90" s="237"/>
      <c r="AP90" s="237"/>
      <c r="AQ90" s="34"/>
      <c r="AR90" s="37"/>
      <c r="AS90" s="240"/>
      <c r="AT90" s="241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42"/>
      <c r="AT91" s="243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28" t="s">
        <v>57</v>
      </c>
      <c r="D92" s="229"/>
      <c r="E92" s="229"/>
      <c r="F92" s="229"/>
      <c r="G92" s="229"/>
      <c r="H92" s="71"/>
      <c r="I92" s="230" t="s">
        <v>58</v>
      </c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  <c r="AB92" s="229"/>
      <c r="AC92" s="229"/>
      <c r="AD92" s="229"/>
      <c r="AE92" s="229"/>
      <c r="AF92" s="229"/>
      <c r="AG92" s="231" t="s">
        <v>59</v>
      </c>
      <c r="AH92" s="229"/>
      <c r="AI92" s="229"/>
      <c r="AJ92" s="229"/>
      <c r="AK92" s="229"/>
      <c r="AL92" s="229"/>
      <c r="AM92" s="229"/>
      <c r="AN92" s="230" t="s">
        <v>60</v>
      </c>
      <c r="AO92" s="229"/>
      <c r="AP92" s="232"/>
      <c r="AQ92" s="72" t="s">
        <v>61</v>
      </c>
      <c r="AR92" s="37"/>
      <c r="AS92" s="73" t="s">
        <v>62</v>
      </c>
      <c r="AT92" s="74" t="s">
        <v>63</v>
      </c>
      <c r="AU92" s="74" t="s">
        <v>64</v>
      </c>
      <c r="AV92" s="74" t="s">
        <v>65</v>
      </c>
      <c r="AW92" s="74" t="s">
        <v>66</v>
      </c>
      <c r="AX92" s="74" t="s">
        <v>67</v>
      </c>
      <c r="AY92" s="74" t="s">
        <v>68</v>
      </c>
      <c r="AZ92" s="74" t="s">
        <v>69</v>
      </c>
      <c r="BA92" s="74" t="s">
        <v>70</v>
      </c>
      <c r="BB92" s="74" t="s">
        <v>71</v>
      </c>
      <c r="BC92" s="74" t="s">
        <v>72</v>
      </c>
      <c r="BD92" s="75" t="s">
        <v>73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74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26">
        <f>ROUND(SUM(AG95:AG96),2)</f>
        <v>0</v>
      </c>
      <c r="AH94" s="226"/>
      <c r="AI94" s="226"/>
      <c r="AJ94" s="226"/>
      <c r="AK94" s="226"/>
      <c r="AL94" s="226"/>
      <c r="AM94" s="226"/>
      <c r="AN94" s="227">
        <f>SUM(AG94,AT94)</f>
        <v>0</v>
      </c>
      <c r="AO94" s="227"/>
      <c r="AP94" s="227"/>
      <c r="AQ94" s="83" t="s">
        <v>1</v>
      </c>
      <c r="AR94" s="84"/>
      <c r="AS94" s="85">
        <f>ROUND(SUM(AS95:AS96),2)</f>
        <v>0</v>
      </c>
      <c r="AT94" s="86">
        <f>ROUND(SUM(AV94:AW94),2)</f>
        <v>0</v>
      </c>
      <c r="AU94" s="87">
        <f>ROUND(SUM(AU95:AU96),5)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ROUND(SUM(AZ95:AZ96),2)</f>
        <v>0</v>
      </c>
      <c r="BA94" s="86">
        <f>ROUND(SUM(BA95:BA96),2)</f>
        <v>0</v>
      </c>
      <c r="BB94" s="86">
        <f>ROUND(SUM(BB95:BB96),2)</f>
        <v>0</v>
      </c>
      <c r="BC94" s="86">
        <f>ROUND(SUM(BC95:BC96),2)</f>
        <v>0</v>
      </c>
      <c r="BD94" s="88">
        <f>ROUND(SUM(BD95:BD96),2)</f>
        <v>0</v>
      </c>
      <c r="BS94" s="89" t="s">
        <v>75</v>
      </c>
      <c r="BT94" s="89" t="s">
        <v>76</v>
      </c>
      <c r="BU94" s="90" t="s">
        <v>77</v>
      </c>
      <c r="BV94" s="89" t="s">
        <v>78</v>
      </c>
      <c r="BW94" s="89" t="s">
        <v>5</v>
      </c>
      <c r="BX94" s="89" t="s">
        <v>79</v>
      </c>
      <c r="CL94" s="89" t="s">
        <v>1</v>
      </c>
    </row>
    <row r="95" spans="1:91" s="7" customFormat="1" ht="24.75" customHeight="1">
      <c r="A95" s="91" t="s">
        <v>80</v>
      </c>
      <c r="B95" s="92"/>
      <c r="C95" s="93"/>
      <c r="D95" s="225" t="s">
        <v>81</v>
      </c>
      <c r="E95" s="225"/>
      <c r="F95" s="225"/>
      <c r="G95" s="225"/>
      <c r="H95" s="225"/>
      <c r="I95" s="94"/>
      <c r="J95" s="225" t="s">
        <v>82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3">
        <f>'SO 01 - Údržba vyšší a ni...'!J30</f>
        <v>0</v>
      </c>
      <c r="AH95" s="224"/>
      <c r="AI95" s="224"/>
      <c r="AJ95" s="224"/>
      <c r="AK95" s="224"/>
      <c r="AL95" s="224"/>
      <c r="AM95" s="224"/>
      <c r="AN95" s="223">
        <f>SUM(AG95,AT95)</f>
        <v>0</v>
      </c>
      <c r="AO95" s="224"/>
      <c r="AP95" s="224"/>
      <c r="AQ95" s="95" t="s">
        <v>83</v>
      </c>
      <c r="AR95" s="96"/>
      <c r="AS95" s="97">
        <v>0</v>
      </c>
      <c r="AT95" s="98">
        <f>ROUND(SUM(AV95:AW95),2)</f>
        <v>0</v>
      </c>
      <c r="AU95" s="99">
        <f>'SO 01 - Údržba vyšší a ni...'!P119</f>
        <v>0</v>
      </c>
      <c r="AV95" s="98">
        <f>'SO 01 - Údržba vyšší a ni...'!J33</f>
        <v>0</v>
      </c>
      <c r="AW95" s="98">
        <f>'SO 01 - Údržba vyšší a ni...'!J34</f>
        <v>0</v>
      </c>
      <c r="AX95" s="98">
        <f>'SO 01 - Údržba vyšší a ni...'!J35</f>
        <v>0</v>
      </c>
      <c r="AY95" s="98">
        <f>'SO 01 - Údržba vyšší a ni...'!J36</f>
        <v>0</v>
      </c>
      <c r="AZ95" s="98">
        <f>'SO 01 - Údržba vyšší a ni...'!F33</f>
        <v>0</v>
      </c>
      <c r="BA95" s="98">
        <f>'SO 01 - Údržba vyšší a ni...'!F34</f>
        <v>0</v>
      </c>
      <c r="BB95" s="98">
        <f>'SO 01 - Údržba vyšší a ni...'!F35</f>
        <v>0</v>
      </c>
      <c r="BC95" s="98">
        <f>'SO 01 - Údržba vyšší a ni...'!F36</f>
        <v>0</v>
      </c>
      <c r="BD95" s="100">
        <f>'SO 01 - Údržba vyšší a ni...'!F37</f>
        <v>0</v>
      </c>
      <c r="BT95" s="101" t="s">
        <v>84</v>
      </c>
      <c r="BV95" s="101" t="s">
        <v>78</v>
      </c>
      <c r="BW95" s="101" t="s">
        <v>85</v>
      </c>
      <c r="BX95" s="101" t="s">
        <v>5</v>
      </c>
      <c r="CL95" s="101" t="s">
        <v>1</v>
      </c>
      <c r="CM95" s="101" t="s">
        <v>86</v>
      </c>
    </row>
    <row r="96" spans="1:91" s="7" customFormat="1" ht="39.950000000000003" customHeight="1">
      <c r="A96" s="91" t="s">
        <v>80</v>
      </c>
      <c r="B96" s="92"/>
      <c r="C96" s="93"/>
      <c r="D96" s="225" t="s">
        <v>87</v>
      </c>
      <c r="E96" s="225"/>
      <c r="F96" s="225"/>
      <c r="G96" s="225"/>
      <c r="H96" s="225"/>
      <c r="I96" s="94"/>
      <c r="J96" s="225" t="s">
        <v>17</v>
      </c>
      <c r="K96" s="225"/>
      <c r="L96" s="225"/>
      <c r="M96" s="225"/>
      <c r="N96" s="225"/>
      <c r="O96" s="225"/>
      <c r="P96" s="225"/>
      <c r="Q96" s="225"/>
      <c r="R96" s="225"/>
      <c r="S96" s="225"/>
      <c r="T96" s="225"/>
      <c r="U96" s="225"/>
      <c r="V96" s="225"/>
      <c r="W96" s="225"/>
      <c r="X96" s="225"/>
      <c r="Y96" s="225"/>
      <c r="Z96" s="225"/>
      <c r="AA96" s="225"/>
      <c r="AB96" s="225"/>
      <c r="AC96" s="225"/>
      <c r="AD96" s="225"/>
      <c r="AE96" s="225"/>
      <c r="AF96" s="225"/>
      <c r="AG96" s="223">
        <f>'VON - Údržba vyšší a nižš...'!J30</f>
        <v>0</v>
      </c>
      <c r="AH96" s="224"/>
      <c r="AI96" s="224"/>
      <c r="AJ96" s="224"/>
      <c r="AK96" s="224"/>
      <c r="AL96" s="224"/>
      <c r="AM96" s="224"/>
      <c r="AN96" s="223">
        <f>SUM(AG96,AT96)</f>
        <v>0</v>
      </c>
      <c r="AO96" s="224"/>
      <c r="AP96" s="224"/>
      <c r="AQ96" s="95" t="s">
        <v>83</v>
      </c>
      <c r="AR96" s="96"/>
      <c r="AS96" s="102">
        <v>0</v>
      </c>
      <c r="AT96" s="103">
        <f>ROUND(SUM(AV96:AW96),2)</f>
        <v>0</v>
      </c>
      <c r="AU96" s="104">
        <f>'VON - Údržba vyšší a nižš...'!P117</f>
        <v>0</v>
      </c>
      <c r="AV96" s="103">
        <f>'VON - Údržba vyšší a nižš...'!J33</f>
        <v>0</v>
      </c>
      <c r="AW96" s="103">
        <f>'VON - Údržba vyšší a nižš...'!J34</f>
        <v>0</v>
      </c>
      <c r="AX96" s="103">
        <f>'VON - Údržba vyšší a nižš...'!J35</f>
        <v>0</v>
      </c>
      <c r="AY96" s="103">
        <f>'VON - Údržba vyšší a nižš...'!J36</f>
        <v>0</v>
      </c>
      <c r="AZ96" s="103">
        <f>'VON - Údržba vyšší a nižš...'!F33</f>
        <v>0</v>
      </c>
      <c r="BA96" s="103">
        <f>'VON - Údržba vyšší a nižš...'!F34</f>
        <v>0</v>
      </c>
      <c r="BB96" s="103">
        <f>'VON - Údržba vyšší a nižš...'!F35</f>
        <v>0</v>
      </c>
      <c r="BC96" s="103">
        <f>'VON - Údržba vyšší a nižš...'!F36</f>
        <v>0</v>
      </c>
      <c r="BD96" s="105">
        <f>'VON - Údržba vyšší a nižš...'!F37</f>
        <v>0</v>
      </c>
      <c r="BT96" s="101" t="s">
        <v>84</v>
      </c>
      <c r="BV96" s="101" t="s">
        <v>78</v>
      </c>
      <c r="BW96" s="101" t="s">
        <v>88</v>
      </c>
      <c r="BX96" s="101" t="s">
        <v>5</v>
      </c>
      <c r="CL96" s="101" t="s">
        <v>1</v>
      </c>
      <c r="CM96" s="101" t="s">
        <v>86</v>
      </c>
    </row>
    <row r="97" spans="1:57" s="2" customFormat="1" ht="30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  <row r="98" spans="1:57" s="2" customFormat="1" ht="6.95" customHeight="1">
      <c r="A98" s="32"/>
      <c r="B98" s="52"/>
      <c r="C98" s="53"/>
      <c r="D98" s="53"/>
      <c r="E98" s="53"/>
      <c r="F98" s="53"/>
      <c r="G98" s="53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  <c r="AF98" s="53"/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37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</sheetData>
  <sheetProtection algorithmName="SHA-512" hashValue="eUedC7eCzdTYF6KCXO31CzU/1hVtZ0jk0PaLJuiohvuxI61D80DlAP61bDLInRwgHppY9CYk0+fmDe6Lem6Icw==" saltValue="RzDmn66g0D0Cfh6+Rhj5GrFdv3v6uY3vK4cRo8COjr+2qS6Iw4WJy4ujViBUCOmNLDE6Spr+SDSE6HF/VtUNwA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 01 - Údržba vyšší a ni...'!C2" display="/"/>
    <hyperlink ref="A96" location="'VON - Údržba vyšší a niž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7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5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6" t="str">
        <f>'Rekapitulace stavby'!K6</f>
        <v>Údržba vyšší a nižší zeleně v obvodu OŘ 2020-2021 – k.ú. Závada</v>
      </c>
      <c r="F7" s="267"/>
      <c r="G7" s="267"/>
      <c r="H7" s="267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68" t="s">
        <v>91</v>
      </c>
      <c r="F9" s="269"/>
      <c r="G9" s="269"/>
      <c r="H9" s="269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12. 11. 2020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ROUND(J119,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40</v>
      </c>
      <c r="E33" s="110" t="s">
        <v>41</v>
      </c>
      <c r="F33" s="121">
        <f>ROUND((SUM(BE119:BE156)),  2)</f>
        <v>0</v>
      </c>
      <c r="G33" s="32"/>
      <c r="H33" s="32"/>
      <c r="I33" s="122">
        <v>0.21</v>
      </c>
      <c r="J33" s="121">
        <f>ROUND(((SUM(BE119:BE156))*I33),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42</v>
      </c>
      <c r="F34" s="121">
        <f>ROUND((SUM(BF119:BF156)),  2)</f>
        <v>0</v>
      </c>
      <c r="G34" s="32"/>
      <c r="H34" s="32"/>
      <c r="I34" s="122">
        <v>0.15</v>
      </c>
      <c r="J34" s="121">
        <f>ROUND(((SUM(BF119:BF156))*I34),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ROUND((SUM(BG119:BG156)),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ROUND((SUM(BH119:BH156)),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ROUND((SUM(BI119:BI156)),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64" t="str">
        <f>E7</f>
        <v>Údržba vyšší a nižší zeleně v obvodu OŘ 2020-2021 – k.ú. Závada</v>
      </c>
      <c r="F85" s="265"/>
      <c r="G85" s="265"/>
      <c r="H85" s="265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3" t="str">
        <f>E9</f>
        <v>SO 01 - Údržba vyšší a nižší zeleně u kol.č. 1 a kol.č. 2</v>
      </c>
      <c r="F87" s="263"/>
      <c r="G87" s="263"/>
      <c r="H87" s="26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12. 11. 2020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J119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9" customFormat="1" ht="24.95" customHeight="1">
      <c r="B97" s="145"/>
      <c r="C97" s="146"/>
      <c r="D97" s="147" t="s">
        <v>97</v>
      </c>
      <c r="E97" s="148"/>
      <c r="F97" s="148"/>
      <c r="G97" s="148"/>
      <c r="H97" s="148"/>
      <c r="I97" s="148"/>
      <c r="J97" s="149">
        <f>J120</f>
        <v>0</v>
      </c>
      <c r="K97" s="146"/>
      <c r="L97" s="150"/>
    </row>
    <row r="98" spans="1:31" s="10" customFormat="1" ht="19.899999999999999" customHeight="1">
      <c r="B98" s="151"/>
      <c r="C98" s="152"/>
      <c r="D98" s="153" t="s">
        <v>98</v>
      </c>
      <c r="E98" s="154"/>
      <c r="F98" s="154"/>
      <c r="G98" s="154"/>
      <c r="H98" s="154"/>
      <c r="I98" s="154"/>
      <c r="J98" s="155">
        <f>J121</f>
        <v>0</v>
      </c>
      <c r="K98" s="152"/>
      <c r="L98" s="156"/>
    </row>
    <row r="99" spans="1:31" s="9" customFormat="1" ht="24.95" customHeight="1">
      <c r="B99" s="145"/>
      <c r="C99" s="146"/>
      <c r="D99" s="147" t="s">
        <v>99</v>
      </c>
      <c r="E99" s="148"/>
      <c r="F99" s="148"/>
      <c r="G99" s="148"/>
      <c r="H99" s="148"/>
      <c r="I99" s="148"/>
      <c r="J99" s="149">
        <f>J147</f>
        <v>0</v>
      </c>
      <c r="K99" s="146"/>
      <c r="L99" s="150"/>
    </row>
    <row r="100" spans="1:31" s="2" customFormat="1" ht="21.75" customHeight="1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49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100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4"/>
      <c r="D107" s="34"/>
      <c r="E107" s="34"/>
      <c r="F107" s="34"/>
      <c r="G107" s="34"/>
      <c r="H107" s="34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64" t="str">
        <f>E7</f>
        <v>Údržba vyšší a nižší zeleně v obvodu OŘ 2020-2021 – k.ú. Závada</v>
      </c>
      <c r="F109" s="265"/>
      <c r="G109" s="265"/>
      <c r="H109" s="265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90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4"/>
      <c r="D111" s="34"/>
      <c r="E111" s="233" t="str">
        <f>E9</f>
        <v>SO 01 - Údržba vyšší a nižší zeleně u kol.č. 1 a kol.č. 2</v>
      </c>
      <c r="F111" s="263"/>
      <c r="G111" s="263"/>
      <c r="H111" s="263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4"/>
      <c r="E113" s="34"/>
      <c r="F113" s="25" t="str">
        <f>F12</f>
        <v xml:space="preserve"> </v>
      </c>
      <c r="G113" s="34"/>
      <c r="H113" s="34"/>
      <c r="I113" s="27" t="s">
        <v>22</v>
      </c>
      <c r="J113" s="64" t="str">
        <f>IF(J12="","",J12)</f>
        <v>12. 11. 2020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24</v>
      </c>
      <c r="D115" s="34"/>
      <c r="E115" s="34"/>
      <c r="F115" s="25" t="str">
        <f>E15</f>
        <v>Správa železnic, státní organizace, OŘ Ostrava</v>
      </c>
      <c r="G115" s="34"/>
      <c r="H115" s="34"/>
      <c r="I115" s="27" t="s">
        <v>32</v>
      </c>
      <c r="J115" s="30" t="str">
        <f>E21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4"/>
      <c r="E116" s="34"/>
      <c r="F116" s="25" t="str">
        <f>IF(E18="","",E18)</f>
        <v>Vyplň údaj</v>
      </c>
      <c r="G116" s="34"/>
      <c r="H116" s="34"/>
      <c r="I116" s="27" t="s">
        <v>34</v>
      </c>
      <c r="J116" s="30" t="str">
        <f>E24</f>
        <v xml:space="preserve"> </v>
      </c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57"/>
      <c r="B118" s="158"/>
      <c r="C118" s="159" t="s">
        <v>101</v>
      </c>
      <c r="D118" s="160" t="s">
        <v>61</v>
      </c>
      <c r="E118" s="160" t="s">
        <v>57</v>
      </c>
      <c r="F118" s="160" t="s">
        <v>58</v>
      </c>
      <c r="G118" s="160" t="s">
        <v>102</v>
      </c>
      <c r="H118" s="160" t="s">
        <v>103</v>
      </c>
      <c r="I118" s="160" t="s">
        <v>104</v>
      </c>
      <c r="J118" s="160" t="s">
        <v>94</v>
      </c>
      <c r="K118" s="161" t="s">
        <v>105</v>
      </c>
      <c r="L118" s="162"/>
      <c r="M118" s="73" t="s">
        <v>1</v>
      </c>
      <c r="N118" s="74" t="s">
        <v>40</v>
      </c>
      <c r="O118" s="74" t="s">
        <v>106</v>
      </c>
      <c r="P118" s="74" t="s">
        <v>107</v>
      </c>
      <c r="Q118" s="74" t="s">
        <v>108</v>
      </c>
      <c r="R118" s="74" t="s">
        <v>109</v>
      </c>
      <c r="S118" s="74" t="s">
        <v>110</v>
      </c>
      <c r="T118" s="75" t="s">
        <v>111</v>
      </c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</row>
    <row r="119" spans="1:65" s="2" customFormat="1" ht="22.9" customHeight="1">
      <c r="A119" s="32"/>
      <c r="B119" s="33"/>
      <c r="C119" s="80" t="s">
        <v>112</v>
      </c>
      <c r="D119" s="34"/>
      <c r="E119" s="34"/>
      <c r="F119" s="34"/>
      <c r="G119" s="34"/>
      <c r="H119" s="34"/>
      <c r="I119" s="34"/>
      <c r="J119" s="163">
        <f>BK119</f>
        <v>0</v>
      </c>
      <c r="K119" s="34"/>
      <c r="L119" s="37"/>
      <c r="M119" s="76"/>
      <c r="N119" s="164"/>
      <c r="O119" s="77"/>
      <c r="P119" s="165">
        <f>P120+P147</f>
        <v>0</v>
      </c>
      <c r="Q119" s="77"/>
      <c r="R119" s="165">
        <f>R120+R147</f>
        <v>0</v>
      </c>
      <c r="S119" s="77"/>
      <c r="T119" s="166">
        <f>T120+T147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5" t="s">
        <v>75</v>
      </c>
      <c r="AU119" s="15" t="s">
        <v>96</v>
      </c>
      <c r="BK119" s="167">
        <f>BK120+BK147</f>
        <v>0</v>
      </c>
    </row>
    <row r="120" spans="1:65" s="12" customFormat="1" ht="25.9" customHeight="1">
      <c r="B120" s="168"/>
      <c r="C120" s="169"/>
      <c r="D120" s="170" t="s">
        <v>75</v>
      </c>
      <c r="E120" s="171" t="s">
        <v>113</v>
      </c>
      <c r="F120" s="171" t="s">
        <v>114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84</v>
      </c>
      <c r="AT120" s="180" t="s">
        <v>75</v>
      </c>
      <c r="AU120" s="180" t="s">
        <v>76</v>
      </c>
      <c r="AY120" s="179" t="s">
        <v>115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75</v>
      </c>
      <c r="E121" s="182" t="s">
        <v>116</v>
      </c>
      <c r="F121" s="182" t="s">
        <v>117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SUM(P122:P146)</f>
        <v>0</v>
      </c>
      <c r="Q121" s="176"/>
      <c r="R121" s="177">
        <f>SUM(R122:R146)</f>
        <v>0</v>
      </c>
      <c r="S121" s="176"/>
      <c r="T121" s="178">
        <f>SUM(T122:T146)</f>
        <v>0</v>
      </c>
      <c r="AR121" s="179" t="s">
        <v>84</v>
      </c>
      <c r="AT121" s="180" t="s">
        <v>75</v>
      </c>
      <c r="AU121" s="180" t="s">
        <v>84</v>
      </c>
      <c r="AY121" s="179" t="s">
        <v>115</v>
      </c>
      <c r="BK121" s="181">
        <f>SUM(BK122:BK146)</f>
        <v>0</v>
      </c>
    </row>
    <row r="122" spans="1:65" s="2" customFormat="1" ht="24.2" customHeight="1">
      <c r="A122" s="32"/>
      <c r="B122" s="33"/>
      <c r="C122" s="184" t="s">
        <v>84</v>
      </c>
      <c r="D122" s="184" t="s">
        <v>118</v>
      </c>
      <c r="E122" s="185" t="s">
        <v>119</v>
      </c>
      <c r="F122" s="186" t="s">
        <v>120</v>
      </c>
      <c r="G122" s="187" t="s">
        <v>121</v>
      </c>
      <c r="H122" s="188">
        <v>21670</v>
      </c>
      <c r="I122" s="189"/>
      <c r="J122" s="190">
        <f>ROUND(I122*H122,2)</f>
        <v>0</v>
      </c>
      <c r="K122" s="186" t="s">
        <v>122</v>
      </c>
      <c r="L122" s="37"/>
      <c r="M122" s="191" t="s">
        <v>1</v>
      </c>
      <c r="N122" s="192" t="s">
        <v>41</v>
      </c>
      <c r="O122" s="69"/>
      <c r="P122" s="193">
        <f>O122*H122</f>
        <v>0</v>
      </c>
      <c r="Q122" s="193">
        <v>0</v>
      </c>
      <c r="R122" s="193">
        <f>Q122*H122</f>
        <v>0</v>
      </c>
      <c r="S122" s="193">
        <v>0</v>
      </c>
      <c r="T122" s="194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95" t="s">
        <v>123</v>
      </c>
      <c r="AT122" s="195" t="s">
        <v>118</v>
      </c>
      <c r="AU122" s="195" t="s">
        <v>86</v>
      </c>
      <c r="AY122" s="15" t="s">
        <v>115</v>
      </c>
      <c r="BE122" s="196">
        <f>IF(N122="základní",J122,0)</f>
        <v>0</v>
      </c>
      <c r="BF122" s="196">
        <f>IF(N122="snížená",J122,0)</f>
        <v>0</v>
      </c>
      <c r="BG122" s="196">
        <f>IF(N122="zákl. přenesená",J122,0)</f>
        <v>0</v>
      </c>
      <c r="BH122" s="196">
        <f>IF(N122="sníž. přenesená",J122,0)</f>
        <v>0</v>
      </c>
      <c r="BI122" s="196">
        <f>IF(N122="nulová",J122,0)</f>
        <v>0</v>
      </c>
      <c r="BJ122" s="15" t="s">
        <v>84</v>
      </c>
      <c r="BK122" s="196">
        <f>ROUND(I122*H122,2)</f>
        <v>0</v>
      </c>
      <c r="BL122" s="15" t="s">
        <v>123</v>
      </c>
      <c r="BM122" s="195" t="s">
        <v>124</v>
      </c>
    </row>
    <row r="123" spans="1:65" s="2" customFormat="1" ht="29.25">
      <c r="A123" s="32"/>
      <c r="B123" s="33"/>
      <c r="C123" s="34"/>
      <c r="D123" s="197" t="s">
        <v>125</v>
      </c>
      <c r="E123" s="34"/>
      <c r="F123" s="198" t="s">
        <v>126</v>
      </c>
      <c r="G123" s="34"/>
      <c r="H123" s="34"/>
      <c r="I123" s="199"/>
      <c r="J123" s="34"/>
      <c r="K123" s="34"/>
      <c r="L123" s="37"/>
      <c r="M123" s="200"/>
      <c r="N123" s="201"/>
      <c r="O123" s="69"/>
      <c r="P123" s="69"/>
      <c r="Q123" s="69"/>
      <c r="R123" s="69"/>
      <c r="S123" s="69"/>
      <c r="T123" s="70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5" t="s">
        <v>125</v>
      </c>
      <c r="AU123" s="15" t="s">
        <v>86</v>
      </c>
    </row>
    <row r="124" spans="1:65" s="13" customFormat="1">
      <c r="B124" s="202"/>
      <c r="C124" s="203"/>
      <c r="D124" s="197" t="s">
        <v>127</v>
      </c>
      <c r="E124" s="204" t="s">
        <v>1</v>
      </c>
      <c r="F124" s="205" t="s">
        <v>128</v>
      </c>
      <c r="G124" s="203"/>
      <c r="H124" s="206">
        <v>21670</v>
      </c>
      <c r="I124" s="207"/>
      <c r="J124" s="203"/>
      <c r="K124" s="203"/>
      <c r="L124" s="208"/>
      <c r="M124" s="209"/>
      <c r="N124" s="210"/>
      <c r="O124" s="210"/>
      <c r="P124" s="210"/>
      <c r="Q124" s="210"/>
      <c r="R124" s="210"/>
      <c r="S124" s="210"/>
      <c r="T124" s="211"/>
      <c r="AT124" s="212" t="s">
        <v>127</v>
      </c>
      <c r="AU124" s="212" t="s">
        <v>86</v>
      </c>
      <c r="AV124" s="13" t="s">
        <v>86</v>
      </c>
      <c r="AW124" s="13" t="s">
        <v>33</v>
      </c>
      <c r="AX124" s="13" t="s">
        <v>84</v>
      </c>
      <c r="AY124" s="212" t="s">
        <v>115</v>
      </c>
    </row>
    <row r="125" spans="1:65" s="2" customFormat="1" ht="24.2" customHeight="1">
      <c r="A125" s="32"/>
      <c r="B125" s="33"/>
      <c r="C125" s="184" t="s">
        <v>86</v>
      </c>
      <c r="D125" s="184" t="s">
        <v>118</v>
      </c>
      <c r="E125" s="185" t="s">
        <v>129</v>
      </c>
      <c r="F125" s="186" t="s">
        <v>130</v>
      </c>
      <c r="G125" s="187" t="s">
        <v>131</v>
      </c>
      <c r="H125" s="188">
        <v>1952</v>
      </c>
      <c r="I125" s="189"/>
      <c r="J125" s="190">
        <f>ROUND(I125*H125,2)</f>
        <v>0</v>
      </c>
      <c r="K125" s="186" t="s">
        <v>122</v>
      </c>
      <c r="L125" s="37"/>
      <c r="M125" s="191" t="s">
        <v>1</v>
      </c>
      <c r="N125" s="192" t="s">
        <v>41</v>
      </c>
      <c r="O125" s="69"/>
      <c r="P125" s="193">
        <f>O125*H125</f>
        <v>0</v>
      </c>
      <c r="Q125" s="193">
        <v>0</v>
      </c>
      <c r="R125" s="193">
        <f>Q125*H125</f>
        <v>0</v>
      </c>
      <c r="S125" s="193">
        <v>0</v>
      </c>
      <c r="T125" s="194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95" t="s">
        <v>123</v>
      </c>
      <c r="AT125" s="195" t="s">
        <v>118</v>
      </c>
      <c r="AU125" s="195" t="s">
        <v>86</v>
      </c>
      <c r="AY125" s="15" t="s">
        <v>115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15" t="s">
        <v>84</v>
      </c>
      <c r="BK125" s="196">
        <f>ROUND(I125*H125,2)</f>
        <v>0</v>
      </c>
      <c r="BL125" s="15" t="s">
        <v>123</v>
      </c>
      <c r="BM125" s="195" t="s">
        <v>132</v>
      </c>
    </row>
    <row r="126" spans="1:65" s="2" customFormat="1" ht="39">
      <c r="A126" s="32"/>
      <c r="B126" s="33"/>
      <c r="C126" s="34"/>
      <c r="D126" s="197" t="s">
        <v>125</v>
      </c>
      <c r="E126" s="34"/>
      <c r="F126" s="198" t="s">
        <v>133</v>
      </c>
      <c r="G126" s="34"/>
      <c r="H126" s="34"/>
      <c r="I126" s="199"/>
      <c r="J126" s="34"/>
      <c r="K126" s="34"/>
      <c r="L126" s="37"/>
      <c r="M126" s="200"/>
      <c r="N126" s="201"/>
      <c r="O126" s="69"/>
      <c r="P126" s="69"/>
      <c r="Q126" s="69"/>
      <c r="R126" s="69"/>
      <c r="S126" s="69"/>
      <c r="T126" s="70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T126" s="15" t="s">
        <v>125</v>
      </c>
      <c r="AU126" s="15" t="s">
        <v>86</v>
      </c>
    </row>
    <row r="127" spans="1:65" s="2" customFormat="1" ht="19.5">
      <c r="A127" s="32"/>
      <c r="B127" s="33"/>
      <c r="C127" s="34"/>
      <c r="D127" s="197" t="s">
        <v>134</v>
      </c>
      <c r="E127" s="34"/>
      <c r="F127" s="213" t="s">
        <v>135</v>
      </c>
      <c r="G127" s="34"/>
      <c r="H127" s="34"/>
      <c r="I127" s="199"/>
      <c r="J127" s="34"/>
      <c r="K127" s="34"/>
      <c r="L127" s="37"/>
      <c r="M127" s="200"/>
      <c r="N127" s="201"/>
      <c r="O127" s="69"/>
      <c r="P127" s="69"/>
      <c r="Q127" s="69"/>
      <c r="R127" s="69"/>
      <c r="S127" s="69"/>
      <c r="T127" s="70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134</v>
      </c>
      <c r="AU127" s="15" t="s">
        <v>86</v>
      </c>
    </row>
    <row r="128" spans="1:65" s="13" customFormat="1">
      <c r="B128" s="202"/>
      <c r="C128" s="203"/>
      <c r="D128" s="197" t="s">
        <v>127</v>
      </c>
      <c r="E128" s="204" t="s">
        <v>1</v>
      </c>
      <c r="F128" s="205" t="s">
        <v>136</v>
      </c>
      <c r="G128" s="203"/>
      <c r="H128" s="206">
        <v>1952</v>
      </c>
      <c r="I128" s="207"/>
      <c r="J128" s="203"/>
      <c r="K128" s="203"/>
      <c r="L128" s="208"/>
      <c r="M128" s="209"/>
      <c r="N128" s="210"/>
      <c r="O128" s="210"/>
      <c r="P128" s="210"/>
      <c r="Q128" s="210"/>
      <c r="R128" s="210"/>
      <c r="S128" s="210"/>
      <c r="T128" s="211"/>
      <c r="AT128" s="212" t="s">
        <v>127</v>
      </c>
      <c r="AU128" s="212" t="s">
        <v>86</v>
      </c>
      <c r="AV128" s="13" t="s">
        <v>86</v>
      </c>
      <c r="AW128" s="13" t="s">
        <v>33</v>
      </c>
      <c r="AX128" s="13" t="s">
        <v>84</v>
      </c>
      <c r="AY128" s="212" t="s">
        <v>115</v>
      </c>
    </row>
    <row r="129" spans="1:65" s="2" customFormat="1" ht="24.2" customHeight="1">
      <c r="A129" s="32"/>
      <c r="B129" s="33"/>
      <c r="C129" s="184" t="s">
        <v>137</v>
      </c>
      <c r="D129" s="184" t="s">
        <v>118</v>
      </c>
      <c r="E129" s="185" t="s">
        <v>138</v>
      </c>
      <c r="F129" s="186" t="s">
        <v>139</v>
      </c>
      <c r="G129" s="187" t="s">
        <v>140</v>
      </c>
      <c r="H129" s="188">
        <v>287</v>
      </c>
      <c r="I129" s="189"/>
      <c r="J129" s="190">
        <f>ROUND(I129*H129,2)</f>
        <v>0</v>
      </c>
      <c r="K129" s="186" t="s">
        <v>122</v>
      </c>
      <c r="L129" s="37"/>
      <c r="M129" s="191" t="s">
        <v>1</v>
      </c>
      <c r="N129" s="192" t="s">
        <v>41</v>
      </c>
      <c r="O129" s="69"/>
      <c r="P129" s="193">
        <f>O129*H129</f>
        <v>0</v>
      </c>
      <c r="Q129" s="193">
        <v>0</v>
      </c>
      <c r="R129" s="193">
        <f>Q129*H129</f>
        <v>0</v>
      </c>
      <c r="S129" s="193">
        <v>0</v>
      </c>
      <c r="T129" s="194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123</v>
      </c>
      <c r="AT129" s="195" t="s">
        <v>118</v>
      </c>
      <c r="AU129" s="195" t="s">
        <v>86</v>
      </c>
      <c r="AY129" s="15" t="s">
        <v>115</v>
      </c>
      <c r="BE129" s="196">
        <f>IF(N129="základní",J129,0)</f>
        <v>0</v>
      </c>
      <c r="BF129" s="196">
        <f>IF(N129="snížená",J129,0)</f>
        <v>0</v>
      </c>
      <c r="BG129" s="196">
        <f>IF(N129="zákl. přenesená",J129,0)</f>
        <v>0</v>
      </c>
      <c r="BH129" s="196">
        <f>IF(N129="sníž. přenesená",J129,0)</f>
        <v>0</v>
      </c>
      <c r="BI129" s="196">
        <f>IF(N129="nulová",J129,0)</f>
        <v>0</v>
      </c>
      <c r="BJ129" s="15" t="s">
        <v>84</v>
      </c>
      <c r="BK129" s="196">
        <f>ROUND(I129*H129,2)</f>
        <v>0</v>
      </c>
      <c r="BL129" s="15" t="s">
        <v>123</v>
      </c>
      <c r="BM129" s="195" t="s">
        <v>141</v>
      </c>
    </row>
    <row r="130" spans="1:65" s="2" customFormat="1" ht="29.25">
      <c r="A130" s="32"/>
      <c r="B130" s="33"/>
      <c r="C130" s="34"/>
      <c r="D130" s="197" t="s">
        <v>125</v>
      </c>
      <c r="E130" s="34"/>
      <c r="F130" s="198" t="s">
        <v>142</v>
      </c>
      <c r="G130" s="34"/>
      <c r="H130" s="34"/>
      <c r="I130" s="199"/>
      <c r="J130" s="34"/>
      <c r="K130" s="34"/>
      <c r="L130" s="37"/>
      <c r="M130" s="200"/>
      <c r="N130" s="201"/>
      <c r="O130" s="69"/>
      <c r="P130" s="69"/>
      <c r="Q130" s="69"/>
      <c r="R130" s="69"/>
      <c r="S130" s="69"/>
      <c r="T130" s="70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T130" s="15" t="s">
        <v>125</v>
      </c>
      <c r="AU130" s="15" t="s">
        <v>86</v>
      </c>
    </row>
    <row r="131" spans="1:65" s="13" customFormat="1">
      <c r="B131" s="202"/>
      <c r="C131" s="203"/>
      <c r="D131" s="197" t="s">
        <v>127</v>
      </c>
      <c r="E131" s="204" t="s">
        <v>1</v>
      </c>
      <c r="F131" s="205" t="s">
        <v>143</v>
      </c>
      <c r="G131" s="203"/>
      <c r="H131" s="206">
        <v>287</v>
      </c>
      <c r="I131" s="207"/>
      <c r="J131" s="203"/>
      <c r="K131" s="203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127</v>
      </c>
      <c r="AU131" s="212" t="s">
        <v>86</v>
      </c>
      <c r="AV131" s="13" t="s">
        <v>86</v>
      </c>
      <c r="AW131" s="13" t="s">
        <v>33</v>
      </c>
      <c r="AX131" s="13" t="s">
        <v>84</v>
      </c>
      <c r="AY131" s="212" t="s">
        <v>115</v>
      </c>
    </row>
    <row r="132" spans="1:65" s="2" customFormat="1" ht="24.2" customHeight="1">
      <c r="A132" s="32"/>
      <c r="B132" s="33"/>
      <c r="C132" s="184" t="s">
        <v>123</v>
      </c>
      <c r="D132" s="184" t="s">
        <v>118</v>
      </c>
      <c r="E132" s="185" t="s">
        <v>144</v>
      </c>
      <c r="F132" s="186" t="s">
        <v>145</v>
      </c>
      <c r="G132" s="187" t="s">
        <v>140</v>
      </c>
      <c r="H132" s="188">
        <v>347</v>
      </c>
      <c r="I132" s="189"/>
      <c r="J132" s="190">
        <f>ROUND(I132*H132,2)</f>
        <v>0</v>
      </c>
      <c r="K132" s="186" t="s">
        <v>122</v>
      </c>
      <c r="L132" s="37"/>
      <c r="M132" s="191" t="s">
        <v>1</v>
      </c>
      <c r="N132" s="192" t="s">
        <v>41</v>
      </c>
      <c r="O132" s="69"/>
      <c r="P132" s="193">
        <f>O132*H132</f>
        <v>0</v>
      </c>
      <c r="Q132" s="193">
        <v>0</v>
      </c>
      <c r="R132" s="193">
        <f>Q132*H132</f>
        <v>0</v>
      </c>
      <c r="S132" s="193">
        <v>0</v>
      </c>
      <c r="T132" s="194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123</v>
      </c>
      <c r="AT132" s="195" t="s">
        <v>118</v>
      </c>
      <c r="AU132" s="195" t="s">
        <v>86</v>
      </c>
      <c r="AY132" s="15" t="s">
        <v>115</v>
      </c>
      <c r="BE132" s="196">
        <f>IF(N132="základní",J132,0)</f>
        <v>0</v>
      </c>
      <c r="BF132" s="196">
        <f>IF(N132="snížená",J132,0)</f>
        <v>0</v>
      </c>
      <c r="BG132" s="196">
        <f>IF(N132="zákl. přenesená",J132,0)</f>
        <v>0</v>
      </c>
      <c r="BH132" s="196">
        <f>IF(N132="sníž. přenesená",J132,0)</f>
        <v>0</v>
      </c>
      <c r="BI132" s="196">
        <f>IF(N132="nulová",J132,0)</f>
        <v>0</v>
      </c>
      <c r="BJ132" s="15" t="s">
        <v>84</v>
      </c>
      <c r="BK132" s="196">
        <f>ROUND(I132*H132,2)</f>
        <v>0</v>
      </c>
      <c r="BL132" s="15" t="s">
        <v>123</v>
      </c>
      <c r="BM132" s="195" t="s">
        <v>146</v>
      </c>
    </row>
    <row r="133" spans="1:65" s="2" customFormat="1" ht="39">
      <c r="A133" s="32"/>
      <c r="B133" s="33"/>
      <c r="C133" s="34"/>
      <c r="D133" s="197" t="s">
        <v>125</v>
      </c>
      <c r="E133" s="34"/>
      <c r="F133" s="198" t="s">
        <v>147</v>
      </c>
      <c r="G133" s="34"/>
      <c r="H133" s="34"/>
      <c r="I133" s="199"/>
      <c r="J133" s="34"/>
      <c r="K133" s="34"/>
      <c r="L133" s="37"/>
      <c r="M133" s="200"/>
      <c r="N133" s="201"/>
      <c r="O133" s="69"/>
      <c r="P133" s="69"/>
      <c r="Q133" s="69"/>
      <c r="R133" s="69"/>
      <c r="S133" s="69"/>
      <c r="T133" s="70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5" t="s">
        <v>125</v>
      </c>
      <c r="AU133" s="15" t="s">
        <v>86</v>
      </c>
    </row>
    <row r="134" spans="1:65" s="13" customFormat="1">
      <c r="B134" s="202"/>
      <c r="C134" s="203"/>
      <c r="D134" s="197" t="s">
        <v>127</v>
      </c>
      <c r="E134" s="204" t="s">
        <v>1</v>
      </c>
      <c r="F134" s="205" t="s">
        <v>148</v>
      </c>
      <c r="G134" s="203"/>
      <c r="H134" s="206">
        <v>347</v>
      </c>
      <c r="I134" s="207"/>
      <c r="J134" s="203"/>
      <c r="K134" s="203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127</v>
      </c>
      <c r="AU134" s="212" t="s">
        <v>86</v>
      </c>
      <c r="AV134" s="13" t="s">
        <v>86</v>
      </c>
      <c r="AW134" s="13" t="s">
        <v>33</v>
      </c>
      <c r="AX134" s="13" t="s">
        <v>84</v>
      </c>
      <c r="AY134" s="212" t="s">
        <v>115</v>
      </c>
    </row>
    <row r="135" spans="1:65" s="2" customFormat="1" ht="24.2" customHeight="1">
      <c r="A135" s="32"/>
      <c r="B135" s="33"/>
      <c r="C135" s="184" t="s">
        <v>116</v>
      </c>
      <c r="D135" s="184" t="s">
        <v>118</v>
      </c>
      <c r="E135" s="185" t="s">
        <v>149</v>
      </c>
      <c r="F135" s="186" t="s">
        <v>150</v>
      </c>
      <c r="G135" s="187" t="s">
        <v>140</v>
      </c>
      <c r="H135" s="188">
        <v>197</v>
      </c>
      <c r="I135" s="189"/>
      <c r="J135" s="190">
        <f>ROUND(I135*H135,2)</f>
        <v>0</v>
      </c>
      <c r="K135" s="186" t="s">
        <v>122</v>
      </c>
      <c r="L135" s="37"/>
      <c r="M135" s="191" t="s">
        <v>1</v>
      </c>
      <c r="N135" s="192" t="s">
        <v>41</v>
      </c>
      <c r="O135" s="69"/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123</v>
      </c>
      <c r="AT135" s="195" t="s">
        <v>118</v>
      </c>
      <c r="AU135" s="195" t="s">
        <v>86</v>
      </c>
      <c r="AY135" s="15" t="s">
        <v>115</v>
      </c>
      <c r="BE135" s="196">
        <f>IF(N135="základní",J135,0)</f>
        <v>0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5" t="s">
        <v>84</v>
      </c>
      <c r="BK135" s="196">
        <f>ROUND(I135*H135,2)</f>
        <v>0</v>
      </c>
      <c r="BL135" s="15" t="s">
        <v>123</v>
      </c>
      <c r="BM135" s="195" t="s">
        <v>151</v>
      </c>
    </row>
    <row r="136" spans="1:65" s="2" customFormat="1" ht="39">
      <c r="A136" s="32"/>
      <c r="B136" s="33"/>
      <c r="C136" s="34"/>
      <c r="D136" s="197" t="s">
        <v>125</v>
      </c>
      <c r="E136" s="34"/>
      <c r="F136" s="198" t="s">
        <v>152</v>
      </c>
      <c r="G136" s="34"/>
      <c r="H136" s="34"/>
      <c r="I136" s="199"/>
      <c r="J136" s="34"/>
      <c r="K136" s="34"/>
      <c r="L136" s="37"/>
      <c r="M136" s="200"/>
      <c r="N136" s="201"/>
      <c r="O136" s="69"/>
      <c r="P136" s="69"/>
      <c r="Q136" s="69"/>
      <c r="R136" s="69"/>
      <c r="S136" s="69"/>
      <c r="T136" s="70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T136" s="15" t="s">
        <v>125</v>
      </c>
      <c r="AU136" s="15" t="s">
        <v>86</v>
      </c>
    </row>
    <row r="137" spans="1:65" s="13" customFormat="1">
      <c r="B137" s="202"/>
      <c r="C137" s="203"/>
      <c r="D137" s="197" t="s">
        <v>127</v>
      </c>
      <c r="E137" s="204" t="s">
        <v>1</v>
      </c>
      <c r="F137" s="205" t="s">
        <v>153</v>
      </c>
      <c r="G137" s="203"/>
      <c r="H137" s="206">
        <v>197</v>
      </c>
      <c r="I137" s="207"/>
      <c r="J137" s="203"/>
      <c r="K137" s="203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127</v>
      </c>
      <c r="AU137" s="212" t="s">
        <v>86</v>
      </c>
      <c r="AV137" s="13" t="s">
        <v>86</v>
      </c>
      <c r="AW137" s="13" t="s">
        <v>33</v>
      </c>
      <c r="AX137" s="13" t="s">
        <v>84</v>
      </c>
      <c r="AY137" s="212" t="s">
        <v>115</v>
      </c>
    </row>
    <row r="138" spans="1:65" s="2" customFormat="1" ht="24.2" customHeight="1">
      <c r="A138" s="32"/>
      <c r="B138" s="33"/>
      <c r="C138" s="184" t="s">
        <v>154</v>
      </c>
      <c r="D138" s="184" t="s">
        <v>118</v>
      </c>
      <c r="E138" s="185" t="s">
        <v>155</v>
      </c>
      <c r="F138" s="186" t="s">
        <v>156</v>
      </c>
      <c r="G138" s="187" t="s">
        <v>140</v>
      </c>
      <c r="H138" s="188">
        <v>22</v>
      </c>
      <c r="I138" s="189"/>
      <c r="J138" s="190">
        <f>ROUND(I138*H138,2)</f>
        <v>0</v>
      </c>
      <c r="K138" s="186" t="s">
        <v>122</v>
      </c>
      <c r="L138" s="37"/>
      <c r="M138" s="191" t="s">
        <v>1</v>
      </c>
      <c r="N138" s="192" t="s">
        <v>41</v>
      </c>
      <c r="O138" s="69"/>
      <c r="P138" s="193">
        <f>O138*H138</f>
        <v>0</v>
      </c>
      <c r="Q138" s="193">
        <v>0</v>
      </c>
      <c r="R138" s="193">
        <f>Q138*H138</f>
        <v>0</v>
      </c>
      <c r="S138" s="193">
        <v>0</v>
      </c>
      <c r="T138" s="194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123</v>
      </c>
      <c r="AT138" s="195" t="s">
        <v>118</v>
      </c>
      <c r="AU138" s="195" t="s">
        <v>86</v>
      </c>
      <c r="AY138" s="15" t="s">
        <v>115</v>
      </c>
      <c r="BE138" s="196">
        <f>IF(N138="základní",J138,0)</f>
        <v>0</v>
      </c>
      <c r="BF138" s="196">
        <f>IF(N138="snížená",J138,0)</f>
        <v>0</v>
      </c>
      <c r="BG138" s="196">
        <f>IF(N138="zákl. přenesená",J138,0)</f>
        <v>0</v>
      </c>
      <c r="BH138" s="196">
        <f>IF(N138="sníž. přenesená",J138,0)</f>
        <v>0</v>
      </c>
      <c r="BI138" s="196">
        <f>IF(N138="nulová",J138,0)</f>
        <v>0</v>
      </c>
      <c r="BJ138" s="15" t="s">
        <v>84</v>
      </c>
      <c r="BK138" s="196">
        <f>ROUND(I138*H138,2)</f>
        <v>0</v>
      </c>
      <c r="BL138" s="15" t="s">
        <v>123</v>
      </c>
      <c r="BM138" s="195" t="s">
        <v>157</v>
      </c>
    </row>
    <row r="139" spans="1:65" s="2" customFormat="1" ht="39">
      <c r="A139" s="32"/>
      <c r="B139" s="33"/>
      <c r="C139" s="34"/>
      <c r="D139" s="197" t="s">
        <v>125</v>
      </c>
      <c r="E139" s="34"/>
      <c r="F139" s="198" t="s">
        <v>158</v>
      </c>
      <c r="G139" s="34"/>
      <c r="H139" s="34"/>
      <c r="I139" s="199"/>
      <c r="J139" s="34"/>
      <c r="K139" s="34"/>
      <c r="L139" s="37"/>
      <c r="M139" s="200"/>
      <c r="N139" s="201"/>
      <c r="O139" s="69"/>
      <c r="P139" s="69"/>
      <c r="Q139" s="69"/>
      <c r="R139" s="69"/>
      <c r="S139" s="69"/>
      <c r="T139" s="70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T139" s="15" t="s">
        <v>125</v>
      </c>
      <c r="AU139" s="15" t="s">
        <v>86</v>
      </c>
    </row>
    <row r="140" spans="1:65" s="13" customFormat="1">
      <c r="B140" s="202"/>
      <c r="C140" s="203"/>
      <c r="D140" s="197" t="s">
        <v>127</v>
      </c>
      <c r="E140" s="204" t="s">
        <v>1</v>
      </c>
      <c r="F140" s="205" t="s">
        <v>159</v>
      </c>
      <c r="G140" s="203"/>
      <c r="H140" s="206">
        <v>22</v>
      </c>
      <c r="I140" s="207"/>
      <c r="J140" s="203"/>
      <c r="K140" s="203"/>
      <c r="L140" s="208"/>
      <c r="M140" s="209"/>
      <c r="N140" s="210"/>
      <c r="O140" s="210"/>
      <c r="P140" s="210"/>
      <c r="Q140" s="210"/>
      <c r="R140" s="210"/>
      <c r="S140" s="210"/>
      <c r="T140" s="211"/>
      <c r="AT140" s="212" t="s">
        <v>127</v>
      </c>
      <c r="AU140" s="212" t="s">
        <v>86</v>
      </c>
      <c r="AV140" s="13" t="s">
        <v>86</v>
      </c>
      <c r="AW140" s="13" t="s">
        <v>33</v>
      </c>
      <c r="AX140" s="13" t="s">
        <v>84</v>
      </c>
      <c r="AY140" s="212" t="s">
        <v>115</v>
      </c>
    </row>
    <row r="141" spans="1:65" s="2" customFormat="1" ht="24.2" customHeight="1">
      <c r="A141" s="32"/>
      <c r="B141" s="33"/>
      <c r="C141" s="184" t="s">
        <v>160</v>
      </c>
      <c r="D141" s="184" t="s">
        <v>118</v>
      </c>
      <c r="E141" s="185" t="s">
        <v>161</v>
      </c>
      <c r="F141" s="186" t="s">
        <v>162</v>
      </c>
      <c r="G141" s="187" t="s">
        <v>140</v>
      </c>
      <c r="H141" s="188">
        <v>4</v>
      </c>
      <c r="I141" s="189"/>
      <c r="J141" s="190">
        <f>ROUND(I141*H141,2)</f>
        <v>0</v>
      </c>
      <c r="K141" s="186" t="s">
        <v>122</v>
      </c>
      <c r="L141" s="37"/>
      <c r="M141" s="191" t="s">
        <v>1</v>
      </c>
      <c r="N141" s="192" t="s">
        <v>41</v>
      </c>
      <c r="O141" s="69"/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123</v>
      </c>
      <c r="AT141" s="195" t="s">
        <v>118</v>
      </c>
      <c r="AU141" s="195" t="s">
        <v>86</v>
      </c>
      <c r="AY141" s="15" t="s">
        <v>115</v>
      </c>
      <c r="BE141" s="196">
        <f>IF(N141="základní",J141,0)</f>
        <v>0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5" t="s">
        <v>84</v>
      </c>
      <c r="BK141" s="196">
        <f>ROUND(I141*H141,2)</f>
        <v>0</v>
      </c>
      <c r="BL141" s="15" t="s">
        <v>123</v>
      </c>
      <c r="BM141" s="195" t="s">
        <v>163</v>
      </c>
    </row>
    <row r="142" spans="1:65" s="2" customFormat="1" ht="39">
      <c r="A142" s="32"/>
      <c r="B142" s="33"/>
      <c r="C142" s="34"/>
      <c r="D142" s="197" t="s">
        <v>125</v>
      </c>
      <c r="E142" s="34"/>
      <c r="F142" s="198" t="s">
        <v>164</v>
      </c>
      <c r="G142" s="34"/>
      <c r="H142" s="34"/>
      <c r="I142" s="199"/>
      <c r="J142" s="34"/>
      <c r="K142" s="34"/>
      <c r="L142" s="37"/>
      <c r="M142" s="200"/>
      <c r="N142" s="201"/>
      <c r="O142" s="69"/>
      <c r="P142" s="69"/>
      <c r="Q142" s="69"/>
      <c r="R142" s="69"/>
      <c r="S142" s="69"/>
      <c r="T142" s="70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T142" s="15" t="s">
        <v>125</v>
      </c>
      <c r="AU142" s="15" t="s">
        <v>86</v>
      </c>
    </row>
    <row r="143" spans="1:65" s="13" customFormat="1">
      <c r="B143" s="202"/>
      <c r="C143" s="203"/>
      <c r="D143" s="197" t="s">
        <v>127</v>
      </c>
      <c r="E143" s="204" t="s">
        <v>1</v>
      </c>
      <c r="F143" s="205" t="s">
        <v>165</v>
      </c>
      <c r="G143" s="203"/>
      <c r="H143" s="206">
        <v>4</v>
      </c>
      <c r="I143" s="207"/>
      <c r="J143" s="203"/>
      <c r="K143" s="203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127</v>
      </c>
      <c r="AU143" s="212" t="s">
        <v>86</v>
      </c>
      <c r="AV143" s="13" t="s">
        <v>86</v>
      </c>
      <c r="AW143" s="13" t="s">
        <v>33</v>
      </c>
      <c r="AX143" s="13" t="s">
        <v>84</v>
      </c>
      <c r="AY143" s="212" t="s">
        <v>115</v>
      </c>
    </row>
    <row r="144" spans="1:65" s="2" customFormat="1" ht="24.2" customHeight="1">
      <c r="A144" s="32"/>
      <c r="B144" s="33"/>
      <c r="C144" s="184" t="s">
        <v>166</v>
      </c>
      <c r="D144" s="184" t="s">
        <v>118</v>
      </c>
      <c r="E144" s="185" t="s">
        <v>167</v>
      </c>
      <c r="F144" s="186" t="s">
        <v>168</v>
      </c>
      <c r="G144" s="187" t="s">
        <v>140</v>
      </c>
      <c r="H144" s="188">
        <v>92</v>
      </c>
      <c r="I144" s="189"/>
      <c r="J144" s="190">
        <f>ROUND(I144*H144,2)</f>
        <v>0</v>
      </c>
      <c r="K144" s="186" t="s">
        <v>122</v>
      </c>
      <c r="L144" s="37"/>
      <c r="M144" s="191" t="s">
        <v>1</v>
      </c>
      <c r="N144" s="192" t="s">
        <v>41</v>
      </c>
      <c r="O144" s="69"/>
      <c r="P144" s="193">
        <f>O144*H144</f>
        <v>0</v>
      </c>
      <c r="Q144" s="193">
        <v>0</v>
      </c>
      <c r="R144" s="193">
        <f>Q144*H144</f>
        <v>0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123</v>
      </c>
      <c r="AT144" s="195" t="s">
        <v>118</v>
      </c>
      <c r="AU144" s="195" t="s">
        <v>86</v>
      </c>
      <c r="AY144" s="15" t="s">
        <v>115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5" t="s">
        <v>84</v>
      </c>
      <c r="BK144" s="196">
        <f>ROUND(I144*H144,2)</f>
        <v>0</v>
      </c>
      <c r="BL144" s="15" t="s">
        <v>123</v>
      </c>
      <c r="BM144" s="195" t="s">
        <v>169</v>
      </c>
    </row>
    <row r="145" spans="1:65" s="2" customFormat="1" ht="29.25">
      <c r="A145" s="32"/>
      <c r="B145" s="33"/>
      <c r="C145" s="34"/>
      <c r="D145" s="197" t="s">
        <v>125</v>
      </c>
      <c r="E145" s="34"/>
      <c r="F145" s="198" t="s">
        <v>170</v>
      </c>
      <c r="G145" s="34"/>
      <c r="H145" s="34"/>
      <c r="I145" s="199"/>
      <c r="J145" s="34"/>
      <c r="K145" s="34"/>
      <c r="L145" s="37"/>
      <c r="M145" s="200"/>
      <c r="N145" s="201"/>
      <c r="O145" s="69"/>
      <c r="P145" s="69"/>
      <c r="Q145" s="69"/>
      <c r="R145" s="69"/>
      <c r="S145" s="69"/>
      <c r="T145" s="70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5" t="s">
        <v>125</v>
      </c>
      <c r="AU145" s="15" t="s">
        <v>86</v>
      </c>
    </row>
    <row r="146" spans="1:65" s="13" customFormat="1">
      <c r="B146" s="202"/>
      <c r="C146" s="203"/>
      <c r="D146" s="197" t="s">
        <v>127</v>
      </c>
      <c r="E146" s="204" t="s">
        <v>1</v>
      </c>
      <c r="F146" s="205" t="s">
        <v>171</v>
      </c>
      <c r="G146" s="203"/>
      <c r="H146" s="206">
        <v>92</v>
      </c>
      <c r="I146" s="207"/>
      <c r="J146" s="203"/>
      <c r="K146" s="203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127</v>
      </c>
      <c r="AU146" s="212" t="s">
        <v>86</v>
      </c>
      <c r="AV146" s="13" t="s">
        <v>86</v>
      </c>
      <c r="AW146" s="13" t="s">
        <v>33</v>
      </c>
      <c r="AX146" s="13" t="s">
        <v>84</v>
      </c>
      <c r="AY146" s="212" t="s">
        <v>115</v>
      </c>
    </row>
    <row r="147" spans="1:65" s="12" customFormat="1" ht="25.9" customHeight="1">
      <c r="B147" s="168"/>
      <c r="C147" s="169"/>
      <c r="D147" s="170" t="s">
        <v>75</v>
      </c>
      <c r="E147" s="171" t="s">
        <v>172</v>
      </c>
      <c r="F147" s="171" t="s">
        <v>173</v>
      </c>
      <c r="G147" s="169"/>
      <c r="H147" s="169"/>
      <c r="I147" s="172"/>
      <c r="J147" s="173">
        <f>BK147</f>
        <v>0</v>
      </c>
      <c r="K147" s="169"/>
      <c r="L147" s="174"/>
      <c r="M147" s="175"/>
      <c r="N147" s="176"/>
      <c r="O147" s="176"/>
      <c r="P147" s="177">
        <f>SUM(P148:P156)</f>
        <v>0</v>
      </c>
      <c r="Q147" s="176"/>
      <c r="R147" s="177">
        <f>SUM(R148:R156)</f>
        <v>0</v>
      </c>
      <c r="S147" s="176"/>
      <c r="T147" s="178">
        <f>SUM(T148:T156)</f>
        <v>0</v>
      </c>
      <c r="AR147" s="179" t="s">
        <v>123</v>
      </c>
      <c r="AT147" s="180" t="s">
        <v>75</v>
      </c>
      <c r="AU147" s="180" t="s">
        <v>76</v>
      </c>
      <c r="AY147" s="179" t="s">
        <v>115</v>
      </c>
      <c r="BK147" s="181">
        <f>SUM(BK148:BK156)</f>
        <v>0</v>
      </c>
    </row>
    <row r="148" spans="1:65" s="2" customFormat="1" ht="24.2" customHeight="1">
      <c r="A148" s="32"/>
      <c r="B148" s="33"/>
      <c r="C148" s="184" t="s">
        <v>174</v>
      </c>
      <c r="D148" s="184" t="s">
        <v>118</v>
      </c>
      <c r="E148" s="185" t="s">
        <v>175</v>
      </c>
      <c r="F148" s="186" t="s">
        <v>176</v>
      </c>
      <c r="G148" s="187" t="s">
        <v>140</v>
      </c>
      <c r="H148" s="188">
        <v>12</v>
      </c>
      <c r="I148" s="189"/>
      <c r="J148" s="190">
        <f>ROUND(I148*H148,2)</f>
        <v>0</v>
      </c>
      <c r="K148" s="186" t="s">
        <v>122</v>
      </c>
      <c r="L148" s="37"/>
      <c r="M148" s="191" t="s">
        <v>1</v>
      </c>
      <c r="N148" s="192" t="s">
        <v>41</v>
      </c>
      <c r="O148" s="69"/>
      <c r="P148" s="193">
        <f>O148*H148</f>
        <v>0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177</v>
      </c>
      <c r="AT148" s="195" t="s">
        <v>118</v>
      </c>
      <c r="AU148" s="195" t="s">
        <v>84</v>
      </c>
      <c r="AY148" s="15" t="s">
        <v>115</v>
      </c>
      <c r="BE148" s="196">
        <f>IF(N148="základní",J148,0)</f>
        <v>0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5" t="s">
        <v>84</v>
      </c>
      <c r="BK148" s="196">
        <f>ROUND(I148*H148,2)</f>
        <v>0</v>
      </c>
      <c r="BL148" s="15" t="s">
        <v>177</v>
      </c>
      <c r="BM148" s="195" t="s">
        <v>178</v>
      </c>
    </row>
    <row r="149" spans="1:65" s="2" customFormat="1" ht="29.25">
      <c r="A149" s="32"/>
      <c r="B149" s="33"/>
      <c r="C149" s="34"/>
      <c r="D149" s="197" t="s">
        <v>125</v>
      </c>
      <c r="E149" s="34"/>
      <c r="F149" s="198" t="s">
        <v>179</v>
      </c>
      <c r="G149" s="34"/>
      <c r="H149" s="34"/>
      <c r="I149" s="199"/>
      <c r="J149" s="34"/>
      <c r="K149" s="34"/>
      <c r="L149" s="37"/>
      <c r="M149" s="200"/>
      <c r="N149" s="201"/>
      <c r="O149" s="69"/>
      <c r="P149" s="69"/>
      <c r="Q149" s="69"/>
      <c r="R149" s="69"/>
      <c r="S149" s="69"/>
      <c r="T149" s="70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5" t="s">
        <v>125</v>
      </c>
      <c r="AU149" s="15" t="s">
        <v>84</v>
      </c>
    </row>
    <row r="150" spans="1:65" s="13" customFormat="1">
      <c r="B150" s="202"/>
      <c r="C150" s="203"/>
      <c r="D150" s="197" t="s">
        <v>127</v>
      </c>
      <c r="E150" s="204" t="s">
        <v>1</v>
      </c>
      <c r="F150" s="205" t="s">
        <v>180</v>
      </c>
      <c r="G150" s="203"/>
      <c r="H150" s="206">
        <v>12</v>
      </c>
      <c r="I150" s="207"/>
      <c r="J150" s="203"/>
      <c r="K150" s="203"/>
      <c r="L150" s="208"/>
      <c r="M150" s="209"/>
      <c r="N150" s="210"/>
      <c r="O150" s="210"/>
      <c r="P150" s="210"/>
      <c r="Q150" s="210"/>
      <c r="R150" s="210"/>
      <c r="S150" s="210"/>
      <c r="T150" s="211"/>
      <c r="AT150" s="212" t="s">
        <v>127</v>
      </c>
      <c r="AU150" s="212" t="s">
        <v>84</v>
      </c>
      <c r="AV150" s="13" t="s">
        <v>86</v>
      </c>
      <c r="AW150" s="13" t="s">
        <v>33</v>
      </c>
      <c r="AX150" s="13" t="s">
        <v>84</v>
      </c>
      <c r="AY150" s="212" t="s">
        <v>115</v>
      </c>
    </row>
    <row r="151" spans="1:65" s="2" customFormat="1" ht="24.2" customHeight="1">
      <c r="A151" s="32"/>
      <c r="B151" s="33"/>
      <c r="C151" s="184" t="s">
        <v>181</v>
      </c>
      <c r="D151" s="184" t="s">
        <v>118</v>
      </c>
      <c r="E151" s="185" t="s">
        <v>182</v>
      </c>
      <c r="F151" s="186" t="s">
        <v>183</v>
      </c>
      <c r="G151" s="187" t="s">
        <v>184</v>
      </c>
      <c r="H151" s="188">
        <v>288</v>
      </c>
      <c r="I151" s="189"/>
      <c r="J151" s="190">
        <f>ROUND(I151*H151,2)</f>
        <v>0</v>
      </c>
      <c r="K151" s="186" t="s">
        <v>122</v>
      </c>
      <c r="L151" s="37"/>
      <c r="M151" s="191" t="s">
        <v>1</v>
      </c>
      <c r="N151" s="192" t="s">
        <v>41</v>
      </c>
      <c r="O151" s="69"/>
      <c r="P151" s="193">
        <f>O151*H151</f>
        <v>0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177</v>
      </c>
      <c r="AT151" s="195" t="s">
        <v>118</v>
      </c>
      <c r="AU151" s="195" t="s">
        <v>84</v>
      </c>
      <c r="AY151" s="15" t="s">
        <v>115</v>
      </c>
      <c r="BE151" s="196">
        <f>IF(N151="základní",J151,0)</f>
        <v>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5" t="s">
        <v>84</v>
      </c>
      <c r="BK151" s="196">
        <f>ROUND(I151*H151,2)</f>
        <v>0</v>
      </c>
      <c r="BL151" s="15" t="s">
        <v>177</v>
      </c>
      <c r="BM151" s="195" t="s">
        <v>185</v>
      </c>
    </row>
    <row r="152" spans="1:65" s="2" customFormat="1" ht="29.25">
      <c r="A152" s="32"/>
      <c r="B152" s="33"/>
      <c r="C152" s="34"/>
      <c r="D152" s="197" t="s">
        <v>125</v>
      </c>
      <c r="E152" s="34"/>
      <c r="F152" s="198" t="s">
        <v>186</v>
      </c>
      <c r="G152" s="34"/>
      <c r="H152" s="34"/>
      <c r="I152" s="199"/>
      <c r="J152" s="34"/>
      <c r="K152" s="34"/>
      <c r="L152" s="37"/>
      <c r="M152" s="200"/>
      <c r="N152" s="201"/>
      <c r="O152" s="69"/>
      <c r="P152" s="69"/>
      <c r="Q152" s="69"/>
      <c r="R152" s="69"/>
      <c r="S152" s="69"/>
      <c r="T152" s="70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T152" s="15" t="s">
        <v>125</v>
      </c>
      <c r="AU152" s="15" t="s">
        <v>84</v>
      </c>
    </row>
    <row r="153" spans="1:65" s="13" customFormat="1">
      <c r="B153" s="202"/>
      <c r="C153" s="203"/>
      <c r="D153" s="197" t="s">
        <v>127</v>
      </c>
      <c r="E153" s="204" t="s">
        <v>1</v>
      </c>
      <c r="F153" s="205" t="s">
        <v>187</v>
      </c>
      <c r="G153" s="203"/>
      <c r="H153" s="206">
        <v>288</v>
      </c>
      <c r="I153" s="207"/>
      <c r="J153" s="203"/>
      <c r="K153" s="203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127</v>
      </c>
      <c r="AU153" s="212" t="s">
        <v>84</v>
      </c>
      <c r="AV153" s="13" t="s">
        <v>86</v>
      </c>
      <c r="AW153" s="13" t="s">
        <v>33</v>
      </c>
      <c r="AX153" s="13" t="s">
        <v>84</v>
      </c>
      <c r="AY153" s="212" t="s">
        <v>115</v>
      </c>
    </row>
    <row r="154" spans="1:65" s="2" customFormat="1" ht="24.2" customHeight="1">
      <c r="A154" s="32"/>
      <c r="B154" s="33"/>
      <c r="C154" s="184" t="s">
        <v>188</v>
      </c>
      <c r="D154" s="184" t="s">
        <v>118</v>
      </c>
      <c r="E154" s="185" t="s">
        <v>189</v>
      </c>
      <c r="F154" s="186" t="s">
        <v>190</v>
      </c>
      <c r="G154" s="187" t="s">
        <v>184</v>
      </c>
      <c r="H154" s="188">
        <v>288</v>
      </c>
      <c r="I154" s="189"/>
      <c r="J154" s="190">
        <f>ROUND(I154*H154,2)</f>
        <v>0</v>
      </c>
      <c r="K154" s="186" t="s">
        <v>122</v>
      </c>
      <c r="L154" s="37"/>
      <c r="M154" s="191" t="s">
        <v>1</v>
      </c>
      <c r="N154" s="192" t="s">
        <v>41</v>
      </c>
      <c r="O154" s="69"/>
      <c r="P154" s="193">
        <f>O154*H154</f>
        <v>0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177</v>
      </c>
      <c r="AT154" s="195" t="s">
        <v>118</v>
      </c>
      <c r="AU154" s="195" t="s">
        <v>84</v>
      </c>
      <c r="AY154" s="15" t="s">
        <v>115</v>
      </c>
      <c r="BE154" s="196">
        <f>IF(N154="základní",J154,0)</f>
        <v>0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5" t="s">
        <v>84</v>
      </c>
      <c r="BK154" s="196">
        <f>ROUND(I154*H154,2)</f>
        <v>0</v>
      </c>
      <c r="BL154" s="15" t="s">
        <v>177</v>
      </c>
      <c r="BM154" s="195" t="s">
        <v>191</v>
      </c>
    </row>
    <row r="155" spans="1:65" s="2" customFormat="1" ht="68.25">
      <c r="A155" s="32"/>
      <c r="B155" s="33"/>
      <c r="C155" s="34"/>
      <c r="D155" s="197" t="s">
        <v>125</v>
      </c>
      <c r="E155" s="34"/>
      <c r="F155" s="198" t="s">
        <v>192</v>
      </c>
      <c r="G155" s="34"/>
      <c r="H155" s="34"/>
      <c r="I155" s="199"/>
      <c r="J155" s="34"/>
      <c r="K155" s="34"/>
      <c r="L155" s="37"/>
      <c r="M155" s="200"/>
      <c r="N155" s="201"/>
      <c r="O155" s="69"/>
      <c r="P155" s="69"/>
      <c r="Q155" s="69"/>
      <c r="R155" s="69"/>
      <c r="S155" s="69"/>
      <c r="T155" s="70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T155" s="15" t="s">
        <v>125</v>
      </c>
      <c r="AU155" s="15" t="s">
        <v>84</v>
      </c>
    </row>
    <row r="156" spans="1:65" s="13" customFormat="1">
      <c r="B156" s="202"/>
      <c r="C156" s="203"/>
      <c r="D156" s="197" t="s">
        <v>127</v>
      </c>
      <c r="E156" s="204" t="s">
        <v>1</v>
      </c>
      <c r="F156" s="205" t="s">
        <v>187</v>
      </c>
      <c r="G156" s="203"/>
      <c r="H156" s="206">
        <v>288</v>
      </c>
      <c r="I156" s="207"/>
      <c r="J156" s="203"/>
      <c r="K156" s="203"/>
      <c r="L156" s="208"/>
      <c r="M156" s="214"/>
      <c r="N156" s="215"/>
      <c r="O156" s="215"/>
      <c r="P156" s="215"/>
      <c r="Q156" s="215"/>
      <c r="R156" s="215"/>
      <c r="S156" s="215"/>
      <c r="T156" s="216"/>
      <c r="AT156" s="212" t="s">
        <v>127</v>
      </c>
      <c r="AU156" s="212" t="s">
        <v>84</v>
      </c>
      <c r="AV156" s="13" t="s">
        <v>86</v>
      </c>
      <c r="AW156" s="13" t="s">
        <v>33</v>
      </c>
      <c r="AX156" s="13" t="s">
        <v>84</v>
      </c>
      <c r="AY156" s="212" t="s">
        <v>115</v>
      </c>
    </row>
    <row r="157" spans="1:65" s="2" customFormat="1" ht="6.95" customHeight="1">
      <c r="A157" s="32"/>
      <c r="B157" s="52"/>
      <c r="C157" s="53"/>
      <c r="D157" s="53"/>
      <c r="E157" s="53"/>
      <c r="F157" s="53"/>
      <c r="G157" s="53"/>
      <c r="H157" s="53"/>
      <c r="I157" s="53"/>
      <c r="J157" s="53"/>
      <c r="K157" s="53"/>
      <c r="L157" s="37"/>
      <c r="M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</row>
  </sheetData>
  <sheetProtection algorithmName="SHA-512" hashValue="gTP48fXWMMzlRdwHBz/mgoGPSM2MF8lJ+bYhgxxnYY/43YjYiraRgXyJrsES2D5vxPl+xO8jEaOlizXZysjU1w==" saltValue="4h1UWRSNTeCDzAM9ZSXTm1V+uwyu5mmIuex+/dxM9u82VBD77UCjSlcXreGHgmuZkjWmCnaSN5hHxd++9Zy4OA==" spinCount="100000" sheet="1" objects="1" scenarios="1" formatColumns="0" formatRows="0" autoFilter="0"/>
  <autoFilter ref="C118:K15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AT2" s="15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86</v>
      </c>
    </row>
    <row r="4" spans="1:46" s="1" customFormat="1" ht="24.95" customHeight="1">
      <c r="B4" s="18"/>
      <c r="D4" s="108" t="s">
        <v>89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266" t="str">
        <f>'Rekapitulace stavby'!K6</f>
        <v>Údržba vyšší a nižší zeleně v obvodu OŘ 2020-2021 – k.ú. Závada</v>
      </c>
      <c r="F7" s="267"/>
      <c r="G7" s="267"/>
      <c r="H7" s="267"/>
      <c r="L7" s="18"/>
    </row>
    <row r="8" spans="1:46" s="2" customFormat="1" ht="12" customHeight="1">
      <c r="A8" s="32"/>
      <c r="B8" s="37"/>
      <c r="C8" s="32"/>
      <c r="D8" s="110" t="s">
        <v>90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68" t="s">
        <v>193</v>
      </c>
      <c r="F9" s="269"/>
      <c r="G9" s="269"/>
      <c r="H9" s="269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11" t="s">
        <v>1</v>
      </c>
      <c r="G11" s="32"/>
      <c r="H11" s="32"/>
      <c r="I11" s="110" t="s">
        <v>19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20</v>
      </c>
      <c r="E12" s="32"/>
      <c r="F12" s="111" t="s">
        <v>21</v>
      </c>
      <c r="G12" s="32"/>
      <c r="H12" s="32"/>
      <c r="I12" s="110" t="s">
        <v>22</v>
      </c>
      <c r="J12" s="112" t="str">
        <f>'Rekapitulace stavby'!AN8</f>
        <v>12. 11. 2020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24</v>
      </c>
      <c r="E14" s="32"/>
      <c r="F14" s="32"/>
      <c r="G14" s="32"/>
      <c r="H14" s="32"/>
      <c r="I14" s="110" t="s">
        <v>25</v>
      </c>
      <c r="J14" s="111" t="s">
        <v>26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1" t="s">
        <v>27</v>
      </c>
      <c r="F15" s="32"/>
      <c r="G15" s="32"/>
      <c r="H15" s="32"/>
      <c r="I15" s="110" t="s">
        <v>28</v>
      </c>
      <c r="J15" s="111" t="s">
        <v>29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30</v>
      </c>
      <c r="E17" s="32"/>
      <c r="F17" s="32"/>
      <c r="G17" s="32"/>
      <c r="H17" s="32"/>
      <c r="I17" s="110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0" t="str">
        <f>'Rekapitulace stavby'!E14</f>
        <v>Vyplň údaj</v>
      </c>
      <c r="F18" s="271"/>
      <c r="G18" s="271"/>
      <c r="H18" s="271"/>
      <c r="I18" s="110" t="s">
        <v>28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32</v>
      </c>
      <c r="E20" s="32"/>
      <c r="F20" s="32"/>
      <c r="G20" s="32"/>
      <c r="H20" s="32"/>
      <c r="I20" s="110" t="s">
        <v>25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1" t="str">
        <f>IF('Rekapitulace stavby'!E17="","",'Rekapitulace stavby'!E17)</f>
        <v xml:space="preserve"> </v>
      </c>
      <c r="F21" s="32"/>
      <c r="G21" s="32"/>
      <c r="H21" s="32"/>
      <c r="I21" s="110" t="s">
        <v>28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25</v>
      </c>
      <c r="J23" s="111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1" t="str">
        <f>IF('Rekapitulace stavby'!E20="","",'Rekapitulace stavby'!E20)</f>
        <v xml:space="preserve"> </v>
      </c>
      <c r="F24" s="32"/>
      <c r="G24" s="32"/>
      <c r="H24" s="32"/>
      <c r="I24" s="110" t="s">
        <v>28</v>
      </c>
      <c r="J24" s="111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35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2" t="s">
        <v>1</v>
      </c>
      <c r="F27" s="272"/>
      <c r="G27" s="272"/>
      <c r="H27" s="27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36</v>
      </c>
      <c r="E30" s="32"/>
      <c r="F30" s="32"/>
      <c r="G30" s="32"/>
      <c r="H30" s="32"/>
      <c r="I30" s="32"/>
      <c r="J30" s="118">
        <f>ROUND(J117,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38</v>
      </c>
      <c r="G32" s="32"/>
      <c r="H32" s="32"/>
      <c r="I32" s="119" t="s">
        <v>37</v>
      </c>
      <c r="J32" s="119" t="s">
        <v>39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40</v>
      </c>
      <c r="E33" s="110" t="s">
        <v>41</v>
      </c>
      <c r="F33" s="121">
        <f>ROUND((SUM(BE117:BE127)),  2)</f>
        <v>0</v>
      </c>
      <c r="G33" s="32"/>
      <c r="H33" s="32"/>
      <c r="I33" s="122">
        <v>0.21</v>
      </c>
      <c r="J33" s="121">
        <f>ROUND(((SUM(BE117:BE127))*I33),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42</v>
      </c>
      <c r="F34" s="121">
        <f>ROUND((SUM(BF117:BF127)),  2)</f>
        <v>0</v>
      </c>
      <c r="G34" s="32"/>
      <c r="H34" s="32"/>
      <c r="I34" s="122">
        <v>0.15</v>
      </c>
      <c r="J34" s="121">
        <f>ROUND(((SUM(BF117:BF127))*I34),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43</v>
      </c>
      <c r="F35" s="121">
        <f>ROUND((SUM(BG117:BG127)),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44</v>
      </c>
      <c r="F36" s="121">
        <f>ROUND((SUM(BH117:BH127)),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ROUND((SUM(BI117:BI127)),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46</v>
      </c>
      <c r="E39" s="125"/>
      <c r="F39" s="125"/>
      <c r="G39" s="126" t="s">
        <v>47</v>
      </c>
      <c r="H39" s="127" t="s">
        <v>48</v>
      </c>
      <c r="I39" s="125"/>
      <c r="J39" s="128">
        <f>SUM(J30:J37)</f>
        <v>0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9"/>
      <c r="D50" s="130" t="s">
        <v>49</v>
      </c>
      <c r="E50" s="131"/>
      <c r="F50" s="131"/>
      <c r="G50" s="130" t="s">
        <v>50</v>
      </c>
      <c r="H50" s="131"/>
      <c r="I50" s="131"/>
      <c r="J50" s="131"/>
      <c r="K50" s="131"/>
      <c r="L50" s="49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2"/>
      <c r="B61" s="37"/>
      <c r="C61" s="32"/>
      <c r="D61" s="132" t="s">
        <v>51</v>
      </c>
      <c r="E61" s="133"/>
      <c r="F61" s="134" t="s">
        <v>52</v>
      </c>
      <c r="G61" s="132" t="s">
        <v>51</v>
      </c>
      <c r="H61" s="133"/>
      <c r="I61" s="133"/>
      <c r="J61" s="135" t="s">
        <v>52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2"/>
      <c r="B65" s="37"/>
      <c r="C65" s="32"/>
      <c r="D65" s="130" t="s">
        <v>53</v>
      </c>
      <c r="E65" s="136"/>
      <c r="F65" s="136"/>
      <c r="G65" s="130" t="s">
        <v>54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2"/>
      <c r="B76" s="37"/>
      <c r="C76" s="32"/>
      <c r="D76" s="132" t="s">
        <v>51</v>
      </c>
      <c r="E76" s="133"/>
      <c r="F76" s="134" t="s">
        <v>52</v>
      </c>
      <c r="G76" s="132" t="s">
        <v>51</v>
      </c>
      <c r="H76" s="133"/>
      <c r="I76" s="133"/>
      <c r="J76" s="135" t="s">
        <v>52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92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4"/>
      <c r="D85" s="34"/>
      <c r="E85" s="264" t="str">
        <f>E7</f>
        <v>Údržba vyšší a nižší zeleně v obvodu OŘ 2020-2021 – k.ú. Závada</v>
      </c>
      <c r="F85" s="265"/>
      <c r="G85" s="265"/>
      <c r="H85" s="265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90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33" t="str">
        <f>E9</f>
        <v>VON - Údržba vyšší a nižší zeleně v obvodu OŘ 2020-2021 – k.ú. Závada</v>
      </c>
      <c r="F87" s="263"/>
      <c r="G87" s="263"/>
      <c r="H87" s="263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 xml:space="preserve"> </v>
      </c>
      <c r="G89" s="34"/>
      <c r="H89" s="34"/>
      <c r="I89" s="27" t="s">
        <v>22</v>
      </c>
      <c r="J89" s="64" t="str">
        <f>IF(J12="","",J12)</f>
        <v>12. 11. 2020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2" customHeight="1">
      <c r="A91" s="32"/>
      <c r="B91" s="33"/>
      <c r="C91" s="27" t="s">
        <v>24</v>
      </c>
      <c r="D91" s="34"/>
      <c r="E91" s="34"/>
      <c r="F91" s="25" t="str">
        <f>E15</f>
        <v>Správa železnic, státní organizace, OŘ Ostrava</v>
      </c>
      <c r="G91" s="34"/>
      <c r="H91" s="34"/>
      <c r="I91" s="27" t="s">
        <v>32</v>
      </c>
      <c r="J91" s="30" t="str">
        <f>E21</f>
        <v xml:space="preserve"> 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4"/>
      <c r="E92" s="34"/>
      <c r="F92" s="25" t="str">
        <f>IF(E18="","",E18)</f>
        <v>Vyplň údaj</v>
      </c>
      <c r="G92" s="34"/>
      <c r="H92" s="34"/>
      <c r="I92" s="27" t="s">
        <v>34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41" t="s">
        <v>93</v>
      </c>
      <c r="D94" s="142"/>
      <c r="E94" s="142"/>
      <c r="F94" s="142"/>
      <c r="G94" s="142"/>
      <c r="H94" s="142"/>
      <c r="I94" s="142"/>
      <c r="J94" s="143" t="s">
        <v>94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44" t="s">
        <v>95</v>
      </c>
      <c r="D96" s="34"/>
      <c r="E96" s="34"/>
      <c r="F96" s="34"/>
      <c r="G96" s="34"/>
      <c r="H96" s="34"/>
      <c r="I96" s="34"/>
      <c r="J96" s="82">
        <f>J117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96</v>
      </c>
    </row>
    <row r="97" spans="1:31" s="9" customFormat="1" ht="24.95" customHeight="1">
      <c r="B97" s="145"/>
      <c r="C97" s="146"/>
      <c r="D97" s="147" t="s">
        <v>194</v>
      </c>
      <c r="E97" s="148"/>
      <c r="F97" s="148"/>
      <c r="G97" s="148"/>
      <c r="H97" s="148"/>
      <c r="I97" s="148"/>
      <c r="J97" s="149">
        <f>J118</f>
        <v>0</v>
      </c>
      <c r="K97" s="146"/>
      <c r="L97" s="150"/>
    </row>
    <row r="98" spans="1:31" s="2" customFormat="1" ht="21.75" customHeight="1">
      <c r="A98" s="32"/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49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99" spans="1:31" s="2" customFormat="1" ht="6.95" customHeight="1">
      <c r="A99" s="32"/>
      <c r="B99" s="52"/>
      <c r="C99" s="53"/>
      <c r="D99" s="53"/>
      <c r="E99" s="53"/>
      <c r="F99" s="53"/>
      <c r="G99" s="53"/>
      <c r="H99" s="53"/>
      <c r="I99" s="53"/>
      <c r="J99" s="53"/>
      <c r="K99" s="53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3" spans="1:31" s="2" customFormat="1" ht="6.95" customHeight="1">
      <c r="A103" s="32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49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24.95" customHeight="1">
      <c r="A104" s="32"/>
      <c r="B104" s="33"/>
      <c r="C104" s="21" t="s">
        <v>100</v>
      </c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12" customHeight="1">
      <c r="A106" s="32"/>
      <c r="B106" s="33"/>
      <c r="C106" s="27" t="s">
        <v>16</v>
      </c>
      <c r="D106" s="34"/>
      <c r="E106" s="34"/>
      <c r="F106" s="34"/>
      <c r="G106" s="34"/>
      <c r="H106" s="34"/>
      <c r="I106" s="34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6.5" customHeight="1">
      <c r="A107" s="32"/>
      <c r="B107" s="33"/>
      <c r="C107" s="34"/>
      <c r="D107" s="34"/>
      <c r="E107" s="264" t="str">
        <f>E7</f>
        <v>Údržba vyšší a nižší zeleně v obvodu OŘ 2020-2021 – k.ú. Závada</v>
      </c>
      <c r="F107" s="265"/>
      <c r="G107" s="265"/>
      <c r="H107" s="265"/>
      <c r="I107" s="34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90</v>
      </c>
      <c r="D108" s="34"/>
      <c r="E108" s="34"/>
      <c r="F108" s="34"/>
      <c r="G108" s="34"/>
      <c r="H108" s="34"/>
      <c r="I108" s="34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4"/>
      <c r="D109" s="34"/>
      <c r="E109" s="233" t="str">
        <f>E9</f>
        <v>VON - Údržba vyšší a nižší zeleně v obvodu OŘ 2020-2021 – k.ú. Závada</v>
      </c>
      <c r="F109" s="263"/>
      <c r="G109" s="263"/>
      <c r="H109" s="263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20</v>
      </c>
      <c r="D111" s="34"/>
      <c r="E111" s="34"/>
      <c r="F111" s="25" t="str">
        <f>F12</f>
        <v xml:space="preserve"> </v>
      </c>
      <c r="G111" s="34"/>
      <c r="H111" s="34"/>
      <c r="I111" s="27" t="s">
        <v>22</v>
      </c>
      <c r="J111" s="64" t="str">
        <f>IF(J12="","",J12)</f>
        <v>12. 11. 2020</v>
      </c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5.2" customHeight="1">
      <c r="A113" s="32"/>
      <c r="B113" s="33"/>
      <c r="C113" s="27" t="s">
        <v>24</v>
      </c>
      <c r="D113" s="34"/>
      <c r="E113" s="34"/>
      <c r="F113" s="25" t="str">
        <f>E15</f>
        <v>Správa železnic, státní organizace, OŘ Ostrava</v>
      </c>
      <c r="G113" s="34"/>
      <c r="H113" s="34"/>
      <c r="I113" s="27" t="s">
        <v>32</v>
      </c>
      <c r="J113" s="30" t="str">
        <f>E21</f>
        <v xml:space="preserve"> </v>
      </c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5.2" customHeight="1">
      <c r="A114" s="32"/>
      <c r="B114" s="33"/>
      <c r="C114" s="27" t="s">
        <v>30</v>
      </c>
      <c r="D114" s="34"/>
      <c r="E114" s="34"/>
      <c r="F114" s="25" t="str">
        <f>IF(E18="","",E18)</f>
        <v>Vyplň údaj</v>
      </c>
      <c r="G114" s="34"/>
      <c r="H114" s="34"/>
      <c r="I114" s="27" t="s">
        <v>34</v>
      </c>
      <c r="J114" s="30" t="str">
        <f>E24</f>
        <v xml:space="preserve"> 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0.35" customHeight="1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11" customFormat="1" ht="29.25" customHeight="1">
      <c r="A116" s="157"/>
      <c r="B116" s="158"/>
      <c r="C116" s="159" t="s">
        <v>101</v>
      </c>
      <c r="D116" s="160" t="s">
        <v>61</v>
      </c>
      <c r="E116" s="160" t="s">
        <v>57</v>
      </c>
      <c r="F116" s="160" t="s">
        <v>58</v>
      </c>
      <c r="G116" s="160" t="s">
        <v>102</v>
      </c>
      <c r="H116" s="160" t="s">
        <v>103</v>
      </c>
      <c r="I116" s="160" t="s">
        <v>104</v>
      </c>
      <c r="J116" s="160" t="s">
        <v>94</v>
      </c>
      <c r="K116" s="161" t="s">
        <v>105</v>
      </c>
      <c r="L116" s="162"/>
      <c r="M116" s="73" t="s">
        <v>1</v>
      </c>
      <c r="N116" s="74" t="s">
        <v>40</v>
      </c>
      <c r="O116" s="74" t="s">
        <v>106</v>
      </c>
      <c r="P116" s="74" t="s">
        <v>107</v>
      </c>
      <c r="Q116" s="74" t="s">
        <v>108</v>
      </c>
      <c r="R116" s="74" t="s">
        <v>109</v>
      </c>
      <c r="S116" s="74" t="s">
        <v>110</v>
      </c>
      <c r="T116" s="75" t="s">
        <v>111</v>
      </c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</row>
    <row r="117" spans="1:65" s="2" customFormat="1" ht="22.9" customHeight="1">
      <c r="A117" s="32"/>
      <c r="B117" s="33"/>
      <c r="C117" s="80" t="s">
        <v>112</v>
      </c>
      <c r="D117" s="34"/>
      <c r="E117" s="34"/>
      <c r="F117" s="34"/>
      <c r="G117" s="34"/>
      <c r="H117" s="34"/>
      <c r="I117" s="34"/>
      <c r="J117" s="163">
        <f>BK117</f>
        <v>0</v>
      </c>
      <c r="K117" s="34"/>
      <c r="L117" s="37"/>
      <c r="M117" s="76"/>
      <c r="N117" s="164"/>
      <c r="O117" s="77"/>
      <c r="P117" s="165">
        <f>P118</f>
        <v>0</v>
      </c>
      <c r="Q117" s="77"/>
      <c r="R117" s="165">
        <f>R118</f>
        <v>0</v>
      </c>
      <c r="S117" s="77"/>
      <c r="T117" s="166">
        <f>T118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T117" s="15" t="s">
        <v>75</v>
      </c>
      <c r="AU117" s="15" t="s">
        <v>96</v>
      </c>
      <c r="BK117" s="167">
        <f>BK118</f>
        <v>0</v>
      </c>
    </row>
    <row r="118" spans="1:65" s="12" customFormat="1" ht="25.9" customHeight="1">
      <c r="B118" s="168"/>
      <c r="C118" s="169"/>
      <c r="D118" s="170" t="s">
        <v>75</v>
      </c>
      <c r="E118" s="171" t="s">
        <v>195</v>
      </c>
      <c r="F118" s="171" t="s">
        <v>196</v>
      </c>
      <c r="G118" s="169"/>
      <c r="H118" s="169"/>
      <c r="I118" s="172"/>
      <c r="J118" s="173">
        <f>BK118</f>
        <v>0</v>
      </c>
      <c r="K118" s="169"/>
      <c r="L118" s="174"/>
      <c r="M118" s="175"/>
      <c r="N118" s="176"/>
      <c r="O118" s="176"/>
      <c r="P118" s="177">
        <f>SUM(P119:P127)</f>
        <v>0</v>
      </c>
      <c r="Q118" s="176"/>
      <c r="R118" s="177">
        <f>SUM(R119:R127)</f>
        <v>0</v>
      </c>
      <c r="S118" s="176"/>
      <c r="T118" s="178">
        <f>SUM(T119:T127)</f>
        <v>0</v>
      </c>
      <c r="AR118" s="179" t="s">
        <v>116</v>
      </c>
      <c r="AT118" s="180" t="s">
        <v>75</v>
      </c>
      <c r="AU118" s="180" t="s">
        <v>76</v>
      </c>
      <c r="AY118" s="179" t="s">
        <v>115</v>
      </c>
      <c r="BK118" s="181">
        <f>SUM(BK119:BK127)</f>
        <v>0</v>
      </c>
    </row>
    <row r="119" spans="1:65" s="2" customFormat="1" ht="37.9" customHeight="1">
      <c r="A119" s="32"/>
      <c r="B119" s="33"/>
      <c r="C119" s="184" t="s">
        <v>84</v>
      </c>
      <c r="D119" s="184" t="s">
        <v>118</v>
      </c>
      <c r="E119" s="185" t="s">
        <v>197</v>
      </c>
      <c r="F119" s="186" t="s">
        <v>198</v>
      </c>
      <c r="G119" s="187" t="s">
        <v>199</v>
      </c>
      <c r="H119" s="217">
        <v>0.01</v>
      </c>
      <c r="I119" s="189"/>
      <c r="J119" s="190">
        <f>ROUND(I119*H119,2)</f>
        <v>0</v>
      </c>
      <c r="K119" s="186" t="s">
        <v>122</v>
      </c>
      <c r="L119" s="37"/>
      <c r="M119" s="191" t="s">
        <v>1</v>
      </c>
      <c r="N119" s="192" t="s">
        <v>41</v>
      </c>
      <c r="O119" s="69"/>
      <c r="P119" s="193">
        <f>O119*H119</f>
        <v>0</v>
      </c>
      <c r="Q119" s="193">
        <v>0</v>
      </c>
      <c r="R119" s="193">
        <f>Q119*H119</f>
        <v>0</v>
      </c>
      <c r="S119" s="193">
        <v>0</v>
      </c>
      <c r="T119" s="194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5" t="s">
        <v>123</v>
      </c>
      <c r="AT119" s="195" t="s">
        <v>118</v>
      </c>
      <c r="AU119" s="195" t="s">
        <v>84</v>
      </c>
      <c r="AY119" s="15" t="s">
        <v>115</v>
      </c>
      <c r="BE119" s="196">
        <f>IF(N119="základní",J119,0)</f>
        <v>0</v>
      </c>
      <c r="BF119" s="196">
        <f>IF(N119="snížená",J119,0)</f>
        <v>0</v>
      </c>
      <c r="BG119" s="196">
        <f>IF(N119="zákl. přenesená",J119,0)</f>
        <v>0</v>
      </c>
      <c r="BH119" s="196">
        <f>IF(N119="sníž. přenesená",J119,0)</f>
        <v>0</v>
      </c>
      <c r="BI119" s="196">
        <f>IF(N119="nulová",J119,0)</f>
        <v>0</v>
      </c>
      <c r="BJ119" s="15" t="s">
        <v>84</v>
      </c>
      <c r="BK119" s="196">
        <f>ROUND(I119*H119,2)</f>
        <v>0</v>
      </c>
      <c r="BL119" s="15" t="s">
        <v>123</v>
      </c>
      <c r="BM119" s="195" t="s">
        <v>200</v>
      </c>
    </row>
    <row r="120" spans="1:65" s="2" customFormat="1" ht="19.5">
      <c r="A120" s="32"/>
      <c r="B120" s="33"/>
      <c r="C120" s="34"/>
      <c r="D120" s="197" t="s">
        <v>125</v>
      </c>
      <c r="E120" s="34"/>
      <c r="F120" s="198" t="s">
        <v>198</v>
      </c>
      <c r="G120" s="34"/>
      <c r="H120" s="34"/>
      <c r="I120" s="199"/>
      <c r="J120" s="34"/>
      <c r="K120" s="34"/>
      <c r="L120" s="37"/>
      <c r="M120" s="200"/>
      <c r="N120" s="201"/>
      <c r="O120" s="69"/>
      <c r="P120" s="69"/>
      <c r="Q120" s="69"/>
      <c r="R120" s="69"/>
      <c r="S120" s="69"/>
      <c r="T120" s="70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5" t="s">
        <v>125</v>
      </c>
      <c r="AU120" s="15" t="s">
        <v>84</v>
      </c>
    </row>
    <row r="121" spans="1:65" s="2" customFormat="1" ht="24.2" customHeight="1">
      <c r="A121" s="32"/>
      <c r="B121" s="33"/>
      <c r="C121" s="184" t="s">
        <v>86</v>
      </c>
      <c r="D121" s="184" t="s">
        <v>118</v>
      </c>
      <c r="E121" s="185" t="s">
        <v>201</v>
      </c>
      <c r="F121" s="186" t="s">
        <v>202</v>
      </c>
      <c r="G121" s="187" t="s">
        <v>131</v>
      </c>
      <c r="H121" s="188">
        <v>250</v>
      </c>
      <c r="I121" s="189"/>
      <c r="J121" s="190">
        <f>ROUND(I121*H121,2)</f>
        <v>0</v>
      </c>
      <c r="K121" s="186" t="s">
        <v>122</v>
      </c>
      <c r="L121" s="37"/>
      <c r="M121" s="191" t="s">
        <v>1</v>
      </c>
      <c r="N121" s="192" t="s">
        <v>41</v>
      </c>
      <c r="O121" s="69"/>
      <c r="P121" s="193">
        <f>O121*H121</f>
        <v>0</v>
      </c>
      <c r="Q121" s="193">
        <v>0</v>
      </c>
      <c r="R121" s="193">
        <f>Q121*H121</f>
        <v>0</v>
      </c>
      <c r="S121" s="193">
        <v>0</v>
      </c>
      <c r="T121" s="194">
        <f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195" t="s">
        <v>123</v>
      </c>
      <c r="AT121" s="195" t="s">
        <v>118</v>
      </c>
      <c r="AU121" s="195" t="s">
        <v>84</v>
      </c>
      <c r="AY121" s="15" t="s">
        <v>115</v>
      </c>
      <c r="BE121" s="196">
        <f>IF(N121="základní",J121,0)</f>
        <v>0</v>
      </c>
      <c r="BF121" s="196">
        <f>IF(N121="snížená",J121,0)</f>
        <v>0</v>
      </c>
      <c r="BG121" s="196">
        <f>IF(N121="zákl. přenesená",J121,0)</f>
        <v>0</v>
      </c>
      <c r="BH121" s="196">
        <f>IF(N121="sníž. přenesená",J121,0)</f>
        <v>0</v>
      </c>
      <c r="BI121" s="196">
        <f>IF(N121="nulová",J121,0)</f>
        <v>0</v>
      </c>
      <c r="BJ121" s="15" t="s">
        <v>84</v>
      </c>
      <c r="BK121" s="196">
        <f>ROUND(I121*H121,2)</f>
        <v>0</v>
      </c>
      <c r="BL121" s="15" t="s">
        <v>123</v>
      </c>
      <c r="BM121" s="195" t="s">
        <v>203</v>
      </c>
    </row>
    <row r="122" spans="1:65" s="2" customFormat="1">
      <c r="A122" s="32"/>
      <c r="B122" s="33"/>
      <c r="C122" s="34"/>
      <c r="D122" s="197" t="s">
        <v>125</v>
      </c>
      <c r="E122" s="34"/>
      <c r="F122" s="198" t="s">
        <v>202</v>
      </c>
      <c r="G122" s="34"/>
      <c r="H122" s="34"/>
      <c r="I122" s="199"/>
      <c r="J122" s="34"/>
      <c r="K122" s="34"/>
      <c r="L122" s="37"/>
      <c r="M122" s="200"/>
      <c r="N122" s="201"/>
      <c r="O122" s="69"/>
      <c r="P122" s="69"/>
      <c r="Q122" s="69"/>
      <c r="R122" s="69"/>
      <c r="S122" s="69"/>
      <c r="T122" s="70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5" t="s">
        <v>125</v>
      </c>
      <c r="AU122" s="15" t="s">
        <v>84</v>
      </c>
    </row>
    <row r="123" spans="1:65" s="2" customFormat="1" ht="24.2" customHeight="1">
      <c r="A123" s="32"/>
      <c r="B123" s="33"/>
      <c r="C123" s="184" t="s">
        <v>137</v>
      </c>
      <c r="D123" s="184" t="s">
        <v>118</v>
      </c>
      <c r="E123" s="185" t="s">
        <v>204</v>
      </c>
      <c r="F123" s="186" t="s">
        <v>205</v>
      </c>
      <c r="G123" s="187" t="s">
        <v>199</v>
      </c>
      <c r="H123" s="217">
        <v>0.01</v>
      </c>
      <c r="I123" s="189"/>
      <c r="J123" s="190">
        <f>ROUND(I123*H123,2)</f>
        <v>0</v>
      </c>
      <c r="K123" s="186" t="s">
        <v>122</v>
      </c>
      <c r="L123" s="37"/>
      <c r="M123" s="191" t="s">
        <v>1</v>
      </c>
      <c r="N123" s="192" t="s">
        <v>41</v>
      </c>
      <c r="O123" s="69"/>
      <c r="P123" s="193">
        <f>O123*H123</f>
        <v>0</v>
      </c>
      <c r="Q123" s="193">
        <v>0</v>
      </c>
      <c r="R123" s="193">
        <f>Q123*H123</f>
        <v>0</v>
      </c>
      <c r="S123" s="193">
        <v>0</v>
      </c>
      <c r="T123" s="194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95" t="s">
        <v>123</v>
      </c>
      <c r="AT123" s="195" t="s">
        <v>118</v>
      </c>
      <c r="AU123" s="195" t="s">
        <v>84</v>
      </c>
      <c r="AY123" s="15" t="s">
        <v>115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15" t="s">
        <v>84</v>
      </c>
      <c r="BK123" s="196">
        <f>ROUND(I123*H123,2)</f>
        <v>0</v>
      </c>
      <c r="BL123" s="15" t="s">
        <v>123</v>
      </c>
      <c r="BM123" s="195" t="s">
        <v>206</v>
      </c>
    </row>
    <row r="124" spans="1:65" s="2" customFormat="1" ht="19.5">
      <c r="A124" s="32"/>
      <c r="B124" s="33"/>
      <c r="C124" s="34"/>
      <c r="D124" s="197" t="s">
        <v>125</v>
      </c>
      <c r="E124" s="34"/>
      <c r="F124" s="198" t="s">
        <v>205</v>
      </c>
      <c r="G124" s="34"/>
      <c r="H124" s="34"/>
      <c r="I124" s="199"/>
      <c r="J124" s="34"/>
      <c r="K124" s="34"/>
      <c r="L124" s="37"/>
      <c r="M124" s="200"/>
      <c r="N124" s="201"/>
      <c r="O124" s="69"/>
      <c r="P124" s="69"/>
      <c r="Q124" s="69"/>
      <c r="R124" s="69"/>
      <c r="S124" s="69"/>
      <c r="T124" s="70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5" t="s">
        <v>125</v>
      </c>
      <c r="AU124" s="15" t="s">
        <v>84</v>
      </c>
    </row>
    <row r="125" spans="1:65" s="2" customFormat="1" ht="19.5">
      <c r="A125" s="32"/>
      <c r="B125" s="33"/>
      <c r="C125" s="34"/>
      <c r="D125" s="197" t="s">
        <v>134</v>
      </c>
      <c r="E125" s="34"/>
      <c r="F125" s="213" t="s">
        <v>207</v>
      </c>
      <c r="G125" s="34"/>
      <c r="H125" s="34"/>
      <c r="I125" s="199"/>
      <c r="J125" s="34"/>
      <c r="K125" s="34"/>
      <c r="L125" s="37"/>
      <c r="M125" s="200"/>
      <c r="N125" s="201"/>
      <c r="O125" s="69"/>
      <c r="P125" s="69"/>
      <c r="Q125" s="69"/>
      <c r="R125" s="69"/>
      <c r="S125" s="69"/>
      <c r="T125" s="70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5" t="s">
        <v>134</v>
      </c>
      <c r="AU125" s="15" t="s">
        <v>84</v>
      </c>
    </row>
    <row r="126" spans="1:65" s="2" customFormat="1" ht="24.2" customHeight="1">
      <c r="A126" s="32"/>
      <c r="B126" s="33"/>
      <c r="C126" s="184" t="s">
        <v>123</v>
      </c>
      <c r="D126" s="184" t="s">
        <v>118</v>
      </c>
      <c r="E126" s="185" t="s">
        <v>208</v>
      </c>
      <c r="F126" s="186" t="s">
        <v>209</v>
      </c>
      <c r="G126" s="187" t="s">
        <v>121</v>
      </c>
      <c r="H126" s="188">
        <v>15000</v>
      </c>
      <c r="I126" s="189"/>
      <c r="J126" s="190">
        <f>ROUND(I126*H126,2)</f>
        <v>0</v>
      </c>
      <c r="K126" s="186" t="s">
        <v>122</v>
      </c>
      <c r="L126" s="37"/>
      <c r="M126" s="191" t="s">
        <v>1</v>
      </c>
      <c r="N126" s="192" t="s">
        <v>41</v>
      </c>
      <c r="O126" s="69"/>
      <c r="P126" s="193">
        <f>O126*H126</f>
        <v>0</v>
      </c>
      <c r="Q126" s="193">
        <v>0</v>
      </c>
      <c r="R126" s="193">
        <f>Q126*H126</f>
        <v>0</v>
      </c>
      <c r="S126" s="193">
        <v>0</v>
      </c>
      <c r="T126" s="194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123</v>
      </c>
      <c r="AT126" s="195" t="s">
        <v>118</v>
      </c>
      <c r="AU126" s="195" t="s">
        <v>84</v>
      </c>
      <c r="AY126" s="15" t="s">
        <v>115</v>
      </c>
      <c r="BE126" s="196">
        <f>IF(N126="základní",J126,0)</f>
        <v>0</v>
      </c>
      <c r="BF126" s="196">
        <f>IF(N126="snížená",J126,0)</f>
        <v>0</v>
      </c>
      <c r="BG126" s="196">
        <f>IF(N126="zákl. přenesená",J126,0)</f>
        <v>0</v>
      </c>
      <c r="BH126" s="196">
        <f>IF(N126="sníž. přenesená",J126,0)</f>
        <v>0</v>
      </c>
      <c r="BI126" s="196">
        <f>IF(N126="nulová",J126,0)</f>
        <v>0</v>
      </c>
      <c r="BJ126" s="15" t="s">
        <v>84</v>
      </c>
      <c r="BK126" s="196">
        <f>ROUND(I126*H126,2)</f>
        <v>0</v>
      </c>
      <c r="BL126" s="15" t="s">
        <v>123</v>
      </c>
      <c r="BM126" s="195" t="s">
        <v>210</v>
      </c>
    </row>
    <row r="127" spans="1:65" s="2" customFormat="1">
      <c r="A127" s="32"/>
      <c r="B127" s="33"/>
      <c r="C127" s="34"/>
      <c r="D127" s="197" t="s">
        <v>125</v>
      </c>
      <c r="E127" s="34"/>
      <c r="F127" s="198" t="s">
        <v>209</v>
      </c>
      <c r="G127" s="34"/>
      <c r="H127" s="34"/>
      <c r="I127" s="199"/>
      <c r="J127" s="34"/>
      <c r="K127" s="34"/>
      <c r="L127" s="37"/>
      <c r="M127" s="218"/>
      <c r="N127" s="219"/>
      <c r="O127" s="220"/>
      <c r="P127" s="220"/>
      <c r="Q127" s="220"/>
      <c r="R127" s="220"/>
      <c r="S127" s="220"/>
      <c r="T127" s="221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5" t="s">
        <v>125</v>
      </c>
      <c r="AU127" s="15" t="s">
        <v>84</v>
      </c>
    </row>
    <row r="128" spans="1:65" s="2" customFormat="1" ht="6.95" customHeight="1">
      <c r="A128" s="32"/>
      <c r="B128" s="52"/>
      <c r="C128" s="53"/>
      <c r="D128" s="53"/>
      <c r="E128" s="53"/>
      <c r="F128" s="53"/>
      <c r="G128" s="53"/>
      <c r="H128" s="53"/>
      <c r="I128" s="53"/>
      <c r="J128" s="53"/>
      <c r="K128" s="53"/>
      <c r="L128" s="37"/>
      <c r="M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</sheetData>
  <sheetProtection algorithmName="SHA-512" hashValue="+uUkrbJ2Z4qHHB5ntS005PVzlzHl/7gmGVNUvjlAiAPl9Y6E6EQgFH+7XrWhmLD8HrKfgh1ZgIjrAkiU5jqlOg==" saltValue="V4ZmwYUXTpgdz3vwkHoL/rCLEk8xRhi8wqj/cMk56GQEc3FalLM74Fum/W/L97FKEvM/61H5yljGeg2idSI6Bw==" spinCount="100000" sheet="1" objects="1" scenarios="1" formatColumns="0" formatRows="0" autoFilter="0"/>
  <autoFilter ref="C116:K127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 01 - Údržba vyšší a ni...</vt:lpstr>
      <vt:lpstr>VON - Údržba vyšší a nižš...</vt:lpstr>
      <vt:lpstr>'Rekapitulace stavby'!Názvy_tisku</vt:lpstr>
      <vt:lpstr>'SO 01 - Údržba vyšší a ni...'!Názvy_tisku</vt:lpstr>
      <vt:lpstr>'VON - Údržba vyšší a nižš...'!Názvy_tisku</vt:lpstr>
      <vt:lpstr>'Rekapitulace stavby'!Oblast_tisku</vt:lpstr>
      <vt:lpstr>'SO 01 - Údržba vyšší a ni...'!Oblast_tisku</vt:lpstr>
      <vt:lpstr>'VON - Údržba vyšší a nižš...'!Oblast_tisku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2020-11-20T11:18:25Z</dcterms:created>
  <dcterms:modified xsi:type="dcterms:W3CDTF">2020-11-20T11:23:32Z</dcterms:modified>
</cp:coreProperties>
</file>